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506" windowWidth="10095" windowHeight="8010" tabRatio="616" activeTab="0"/>
  </bookViews>
  <sheets>
    <sheet name="４の１" sheetId="1" r:id="rId1"/>
  </sheets>
  <externalReferences>
    <externalReference r:id="rId4"/>
  </externalReferences>
  <definedNames>
    <definedName name="\A">'４の１'!#REF!</definedName>
    <definedName name="_xlnm.Print_Area" localSheetId="0">'４の１'!$A$1:$AC$42</definedName>
    <definedName name="_xlnm.Print_Area">'/tmp/tmp1l0y3upy\[4-2表.xlsx]４の２印刷用'!$B$1:$R$42</definedName>
    <definedName name="_xlnm.Print_Titles" localSheetId="0">'４の１'!$3:$6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<sst xmlns="http://schemas.openxmlformats.org/spreadsheetml/2006/main" count="197" uniqueCount="133">
  <si>
    <t>　年次　</t>
  </si>
  <si>
    <t>島根県</t>
  </si>
  <si>
    <t>保健所</t>
  </si>
  <si>
    <t>市町村</t>
  </si>
  <si>
    <t>仁多郡</t>
  </si>
  <si>
    <t>飯石郡</t>
  </si>
  <si>
    <t>邑智郡</t>
  </si>
  <si>
    <t>鹿足郡</t>
  </si>
  <si>
    <t>隠岐郡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</si>
  <si>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</si>
  <si>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</si>
  <si>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</si>
  <si>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</si>
  <si>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</si>
  <si>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</si>
  <si>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</si>
  <si>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</si>
  <si>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</si>
  <si>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</si>
  <si>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</si>
  <si>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</si>
  <si>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</si>
  <si>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</si>
  <si>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</si>
  <si>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</si>
  <si>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</si>
  <si>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</si>
  <si>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　出生数　</t>
  </si>
  <si>
    <t>総  数</t>
  </si>
  <si>
    <t>男</t>
  </si>
  <si>
    <t>女</t>
  </si>
  <si>
    <t>　（再掲）　</t>
  </si>
  <si>
    <t>　　2,500g未満　　</t>
  </si>
  <si>
    <t>　死亡数　</t>
  </si>
  <si>
    <t>（再</t>
  </si>
  <si>
    <t>新生児(生後28日未満)死亡数</t>
  </si>
  <si>
    <t>掲）</t>
  </si>
  <si>
    <t>　死産数　</t>
  </si>
  <si>
    <t>自  然</t>
  </si>
  <si>
    <t>人  工</t>
  </si>
  <si>
    <t>　周産期死亡数　</t>
  </si>
  <si>
    <t>妊娠満22週以後の死産</t>
  </si>
  <si>
    <t>早期新生児死亡</t>
  </si>
  <si>
    <t>婚　姻</t>
  </si>
  <si>
    <t>件　数</t>
  </si>
  <si>
    <t>離　婚</t>
  </si>
  <si>
    <t>第4表－２　人口動態総覧（率），保健所・市町村別</t>
  </si>
  <si>
    <t>注 (1)出産*1は出生に死産を加えたもの、出産*2は出生に妊娠満22週以後の死産を加えた数である。</t>
  </si>
  <si>
    <t>出 生 率</t>
  </si>
  <si>
    <t>(人口千対)</t>
  </si>
  <si>
    <t>の出生数に 対する割合  (％)</t>
  </si>
  <si>
    <t>死 亡 率</t>
  </si>
  <si>
    <t>乳    児</t>
  </si>
  <si>
    <t>(出生千対)</t>
  </si>
  <si>
    <t>新 生 児</t>
  </si>
  <si>
    <t>自    然</t>
  </si>
  <si>
    <t>総 数</t>
  </si>
  <si>
    <t>自 然</t>
  </si>
  <si>
    <t>人 工</t>
  </si>
  <si>
    <t>周 産 期</t>
  </si>
  <si>
    <t>妊娠満22</t>
  </si>
  <si>
    <t>週以後の</t>
  </si>
  <si>
    <t>早 　 期</t>
  </si>
  <si>
    <t>婚 姻 率</t>
  </si>
  <si>
    <t>離 姻 率</t>
  </si>
  <si>
    <t>死 亡 率 (出生
千対)</t>
  </si>
  <si>
    <t>雲南市</t>
  </si>
  <si>
    <t>美郷町</t>
  </si>
  <si>
    <t>邑南町</t>
  </si>
  <si>
    <t>隠岐の島町</t>
  </si>
  <si>
    <t>飯南町</t>
  </si>
  <si>
    <t>奥出雲町</t>
  </si>
  <si>
    <t>飯南町</t>
  </si>
  <si>
    <t>奥出雲町</t>
  </si>
  <si>
    <t>吉賀町</t>
  </si>
  <si>
    <t>知　　　夫　　　村</t>
  </si>
  <si>
    <t>知夫村</t>
  </si>
  <si>
    <t>雲南市</t>
  </si>
  <si>
    <t>奥出雲町</t>
  </si>
  <si>
    <t>飯南町</t>
  </si>
  <si>
    <t>美郷町</t>
  </si>
  <si>
    <t>邑南町</t>
  </si>
  <si>
    <t>吉賀町</t>
  </si>
  <si>
    <t>知夫村</t>
  </si>
  <si>
    <t>隠岐の島町</t>
  </si>
  <si>
    <t>第4表－１　人口動態総覧（実数）、保健所・市町村別</t>
  </si>
  <si>
    <r>
      <t>死産率(出産</t>
    </r>
    <r>
      <rPr>
        <vertAlign val="superscript"/>
        <sz val="10"/>
        <rFont val="ＭＳ 明朝"/>
        <family val="1"/>
      </rPr>
      <t>*1</t>
    </r>
    <r>
      <rPr>
        <sz val="10"/>
        <rFont val="ＭＳ 明朝"/>
        <family val="1"/>
      </rPr>
      <t>千対)</t>
    </r>
  </si>
  <si>
    <t>　乳児(１歳未満) 死亡数　</t>
  </si>
  <si>
    <r>
      <t>(出産</t>
    </r>
    <r>
      <rPr>
        <vertAlign val="superscript"/>
        <sz val="10"/>
        <rFont val="ＭＳ 明朝"/>
        <family val="1"/>
      </rPr>
      <t>*2</t>
    </r>
    <r>
      <rPr>
        <sz val="10"/>
        <rFont val="ＭＳ 明朝"/>
        <family val="1"/>
      </rPr>
      <t xml:space="preserve">
千対)</t>
    </r>
  </si>
  <si>
    <t>松　　　江　　　市</t>
  </si>
  <si>
    <t>浜　　　田　　　市</t>
  </si>
  <si>
    <t>出　　　雲　　　市</t>
  </si>
  <si>
    <t>益　　　田　　　市</t>
  </si>
  <si>
    <t>大　　　田　　　市</t>
  </si>
  <si>
    <t>安　　　来　　　市</t>
  </si>
  <si>
    <t>江　　　津　　　市</t>
  </si>
  <si>
    <t>雲　　　南　　　市</t>
  </si>
  <si>
    <t>仁　　　多　　　郡</t>
  </si>
  <si>
    <t>奥　  出　 雲　 町</t>
  </si>
  <si>
    <t>飯石郡</t>
  </si>
  <si>
    <t>飯　　　石　　　郡</t>
  </si>
  <si>
    <t>飯　　　南　　　町</t>
  </si>
  <si>
    <t>邑　　　智　　　郡</t>
  </si>
  <si>
    <t>川　　　本　　　町</t>
  </si>
  <si>
    <t>美　　　郷　　　町</t>
  </si>
  <si>
    <t>邑　　　南　　　町</t>
  </si>
  <si>
    <t>鹿　　　足　　　郡</t>
  </si>
  <si>
    <t>津　  和　 野　 町</t>
  </si>
  <si>
    <t>吉　　　賀　　　町</t>
  </si>
  <si>
    <t>隠　　　岐　　　郡</t>
  </si>
  <si>
    <t>海　　　士　　　町</t>
  </si>
  <si>
    <t>西　  ノ　 島　 町</t>
  </si>
  <si>
    <t>隠  岐  の  島  町</t>
  </si>
  <si>
    <t>自然増減</t>
  </si>
  <si>
    <t>男</t>
  </si>
  <si>
    <t>女</t>
  </si>
  <si>
    <t>総数</t>
  </si>
  <si>
    <t>2,500g未満</t>
  </si>
  <si>
    <t>増 減 率</t>
  </si>
  <si>
    <t>↓県統計調査課の推計人口より※</t>
  </si>
  <si>
    <t>　 (2)資料：「人口動態統計」厚生労働省</t>
  </si>
  <si>
    <t>注 (1)資料：「人口動態統計」厚生労働省</t>
  </si>
  <si>
    <t>平成30年</t>
  </si>
  <si>
    <t>松　江</t>
  </si>
  <si>
    <t>雲　南</t>
  </si>
  <si>
    <t>県　央</t>
  </si>
  <si>
    <t>出　雲</t>
  </si>
  <si>
    <t>浜　田</t>
  </si>
  <si>
    <t>益　田</t>
  </si>
  <si>
    <t>隠　岐</t>
  </si>
  <si>
    <t>↓令和元年11月28日公表　人口動態確定数の概況P20参照</t>
  </si>
  <si>
    <t>平成30年</t>
  </si>
  <si>
    <r>
      <t>死 産 率 (出産</t>
    </r>
    <r>
      <rPr>
        <vertAlign val="superscript"/>
        <sz val="10"/>
        <rFont val="ＭＳ 明朝"/>
        <family val="1"/>
      </rPr>
      <t>*2</t>
    </r>
    <r>
      <rPr>
        <sz val="10"/>
        <rFont val="ＭＳ 明朝"/>
        <family val="1"/>
      </rPr>
      <t xml:space="preserve">
千対)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</si>
</sst>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;;;"/>
    <numFmt numFmtId="178" formatCode="\-"/>
    <numFmt numFmtId="179" formatCode="#,##0_);[Red]\(#,##0\)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* #,##0\ ;* \-#,##0;&quot;-&quot;;@"/>
    <numFmt numFmtId="186" formatCode="* #,##0.0\ ;* \-#,##0.0\ ;&quot;-&quot;;@"/>
    <numFmt numFmtId="187" formatCode="* #,##0.0\ ;* \-#,##0.0\ ;&quot;- &quot;;@"/>
    <numFmt numFmtId="188" formatCode="* #,##0.00\ ;* \-#,##0.00\ ;&quot;- &quot;;@"/>
    <numFmt numFmtId="189" formatCode="0.00_ "/>
    <numFmt numFmtId="190" formatCode="0.000_ "/>
    <numFmt numFmtId="191" formatCode="0.0000_ "/>
    <numFmt numFmtId="192" formatCode="0.00000_ "/>
    <numFmt numFmtId="193" formatCode="_ * #,##0.0_ ;_ * \-#,##0.0_ ;_ * &quot;-&quot;?_ ;_ @_ "/>
    <numFmt numFmtId="194" formatCode="###,###,###,##0;&quot;-&quot;##,###,###,##0"/>
    <numFmt numFmtId="195" formatCode="#,##0_ "/>
    <numFmt numFmtId="196" formatCode="#,##0;&quot;▲ &quot;#,##0"/>
    <numFmt numFmtId="197" formatCode="#,##0.00;&quot;▲ &quot;#,##0.00"/>
    <numFmt numFmtId="198" formatCode="[$-411]ggge&quot;年&quot;m&quot;月&quot;d&quot;日&quot;;@"/>
    <numFmt numFmtId="199" formatCode="#,##0.00_ "/>
    <numFmt numFmtId="200" formatCode="#,##0.0_ "/>
  </numFmts>
  <fonts count="5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10"/>
      <name val="Arial"/>
      <family val="2"/>
    </font>
    <font>
      <sz val="6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6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3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centerContinuous"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justify" vertical="center"/>
    </xf>
    <xf numFmtId="3" fontId="8" fillId="0" borderId="11" xfId="0" applyNumberFormat="1" applyFont="1" applyFill="1" applyBorder="1" applyAlignment="1">
      <alignment horizontal="justify" vertical="center"/>
    </xf>
    <xf numFmtId="3" fontId="8" fillId="0" borderId="11" xfId="0" applyNumberFormat="1" applyFont="1" applyFill="1" applyBorder="1" applyAlignment="1">
      <alignment horizontal="centerContinuous" vertical="center"/>
    </xf>
    <xf numFmtId="1" fontId="8" fillId="0" borderId="12" xfId="0" applyNumberFormat="1" applyFont="1" applyFill="1" applyBorder="1" applyAlignment="1">
      <alignment horizontal="centerContinuous" vertical="center"/>
    </xf>
    <xf numFmtId="1" fontId="8" fillId="0" borderId="11" xfId="0" applyNumberFormat="1" applyFont="1" applyFill="1" applyBorder="1" applyAlignment="1">
      <alignment horizontal="centerContinuous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Continuous"/>
    </xf>
    <xf numFmtId="3" fontId="8" fillId="0" borderId="11" xfId="0" applyNumberFormat="1" applyFont="1" applyFill="1" applyBorder="1" applyAlignment="1">
      <alignment horizontal="centerContinuous"/>
    </xf>
    <xf numFmtId="3" fontId="8" fillId="0" borderId="10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 wrapText="1"/>
    </xf>
    <xf numFmtId="3" fontId="8" fillId="0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centerContinuous" vertical="top"/>
    </xf>
    <xf numFmtId="3" fontId="8" fillId="0" borderId="0" xfId="0" applyNumberFormat="1" applyFont="1" applyFill="1" applyBorder="1" applyAlignment="1">
      <alignment horizontal="centerContinuous" vertical="top"/>
    </xf>
    <xf numFmtId="3" fontId="8" fillId="0" borderId="15" xfId="0" applyNumberFormat="1" applyFont="1" applyFill="1" applyBorder="1" applyAlignment="1">
      <alignment horizontal="centerContinuous" vertical="center"/>
    </xf>
    <xf numFmtId="3" fontId="8" fillId="0" borderId="16" xfId="0" applyNumberFormat="1" applyFont="1" applyFill="1" applyBorder="1" applyAlignment="1">
      <alignment horizontal="centerContinuous" vertical="top"/>
    </xf>
    <xf numFmtId="3" fontId="8" fillId="0" borderId="16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Continuous" vertical="top"/>
    </xf>
    <xf numFmtId="1" fontId="8" fillId="0" borderId="0" xfId="0" applyNumberFormat="1" applyFont="1" applyFill="1" applyBorder="1" applyAlignment="1">
      <alignment horizontal="centerContinuous" vertical="top"/>
    </xf>
    <xf numFmtId="3" fontId="8" fillId="0" borderId="16" xfId="0" applyNumberFormat="1" applyFont="1" applyFill="1" applyBorder="1" applyAlignment="1">
      <alignment horizontal="center" vertical="top"/>
    </xf>
    <xf numFmtId="3" fontId="8" fillId="0" borderId="14" xfId="0" applyNumberFormat="1" applyFont="1" applyFill="1" applyBorder="1" applyAlignment="1">
      <alignment horizontal="centerContinuous"/>
    </xf>
    <xf numFmtId="3" fontId="8" fillId="0" borderId="0" xfId="0" applyNumberFormat="1" applyFont="1" applyFill="1" applyAlignment="1">
      <alignment horizontal="centerContinuous"/>
    </xf>
    <xf numFmtId="3" fontId="8" fillId="0" borderId="14" xfId="0" applyNumberFormat="1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Continuous" vertical="top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top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top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left"/>
    </xf>
    <xf numFmtId="187" fontId="8" fillId="0" borderId="10" xfId="0" applyNumberFormat="1" applyFont="1" applyFill="1" applyBorder="1" applyAlignment="1">
      <alignment/>
    </xf>
    <xf numFmtId="187" fontId="8" fillId="0" borderId="12" xfId="0" applyNumberFormat="1" applyFont="1" applyFill="1" applyBorder="1" applyAlignment="1">
      <alignment/>
    </xf>
    <xf numFmtId="188" fontId="8" fillId="0" borderId="13" xfId="0" applyNumberFormat="1" applyFont="1" applyFill="1" applyBorder="1" applyAlignment="1">
      <alignment/>
    </xf>
    <xf numFmtId="192" fontId="8" fillId="0" borderId="0" xfId="0" applyNumberFormat="1" applyFont="1" applyFill="1" applyAlignment="1">
      <alignment/>
    </xf>
    <xf numFmtId="180" fontId="8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left"/>
    </xf>
    <xf numFmtId="41" fontId="8" fillId="0" borderId="16" xfId="0" applyNumberFormat="1" applyFont="1" applyFill="1" applyBorder="1" applyAlignment="1">
      <alignment horizontal="right"/>
    </xf>
    <xf numFmtId="41" fontId="8" fillId="0" borderId="2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left"/>
    </xf>
    <xf numFmtId="187" fontId="8" fillId="0" borderId="14" xfId="0" applyNumberFormat="1" applyFont="1" applyFill="1" applyBorder="1" applyAlignment="1">
      <alignment/>
    </xf>
    <xf numFmtId="187" fontId="8" fillId="0" borderId="16" xfId="0" applyNumberFormat="1" applyFont="1" applyFill="1" applyBorder="1" applyAlignment="1">
      <alignment/>
    </xf>
    <xf numFmtId="188" fontId="8" fillId="0" borderId="17" xfId="0" applyNumberFormat="1" applyFont="1" applyFill="1" applyBorder="1" applyAlignment="1">
      <alignment/>
    </xf>
    <xf numFmtId="177" fontId="8" fillId="0" borderId="0" xfId="0" applyNumberFormat="1" applyFont="1" applyFill="1" applyAlignment="1" applyProtection="1">
      <alignment/>
      <protection hidden="1"/>
    </xf>
    <xf numFmtId="3" fontId="8" fillId="0" borderId="0" xfId="0" applyNumberFormat="1" applyFont="1" applyFill="1" applyAlignment="1">
      <alignment horizontal="center"/>
    </xf>
    <xf numFmtId="200" fontId="8" fillId="0" borderId="14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Continuous"/>
    </xf>
    <xf numFmtId="3" fontId="8" fillId="0" borderId="0" xfId="0" applyNumberFormat="1" applyFont="1" applyFill="1" applyAlignment="1">
      <alignment horizontal="left"/>
    </xf>
    <xf numFmtId="41" fontId="8" fillId="0" borderId="25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/>
    </xf>
    <xf numFmtId="3" fontId="8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3" fontId="8" fillId="0" borderId="0" xfId="0" applyNumberFormat="1" applyFont="1" applyFill="1" applyAlignment="1">
      <alignment/>
    </xf>
    <xf numFmtId="3" fontId="8" fillId="0" borderId="26" xfId="0" applyNumberFormat="1" applyFont="1" applyFill="1" applyBorder="1" applyAlignment="1">
      <alignment horizontal="centerContinuous" vertical="center"/>
    </xf>
    <xf numFmtId="3" fontId="8" fillId="0" borderId="27" xfId="0" applyNumberFormat="1" applyFont="1" applyFill="1" applyBorder="1" applyAlignment="1">
      <alignment horizontal="center" vertical="center"/>
    </xf>
    <xf numFmtId="49" fontId="12" fillId="0" borderId="0" xfId="61" applyNumberFormat="1" applyFont="1" applyFill="1" applyBorder="1" applyAlignment="1">
      <alignment vertical="center"/>
      <protection/>
    </xf>
    <xf numFmtId="194" fontId="12" fillId="0" borderId="0" xfId="61" applyNumberFormat="1" applyFont="1" applyFill="1" applyBorder="1" applyAlignment="1" quotePrefix="1">
      <alignment horizontal="right" vertical="top"/>
      <protection/>
    </xf>
    <xf numFmtId="0" fontId="13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1" fontId="8" fillId="0" borderId="12" xfId="0" applyNumberFormat="1" applyFont="1" applyFill="1" applyBorder="1" applyAlignment="1">
      <alignment horizontal="right"/>
    </xf>
    <xf numFmtId="41" fontId="8" fillId="0" borderId="28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/>
    </xf>
    <xf numFmtId="194" fontId="12" fillId="0" borderId="29" xfId="61" applyNumberFormat="1" applyFont="1" applyFill="1" applyBorder="1" applyAlignment="1" quotePrefix="1">
      <alignment horizontal="right" vertical="top"/>
      <protection/>
    </xf>
    <xf numFmtId="3" fontId="8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3" fontId="11" fillId="0" borderId="30" xfId="0" applyNumberFormat="1" applyFont="1" applyFill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11" fillId="0" borderId="36" xfId="0" applyNumberFormat="1" applyFont="1" applyFill="1" applyBorder="1" applyAlignment="1">
      <alignment horizontal="center" vertical="center" shrinkToFit="1"/>
    </xf>
    <xf numFmtId="3" fontId="11" fillId="0" borderId="31" xfId="0" applyNumberFormat="1" applyFont="1" applyFill="1" applyBorder="1" applyAlignment="1">
      <alignment horizontal="center" vertical="center" shrinkToFit="1"/>
    </xf>
    <xf numFmtId="3" fontId="11" fillId="0" borderId="37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JB1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514350</xdr:colOff>
      <xdr:row>8</xdr:row>
      <xdr:rowOff>66675</xdr:rowOff>
    </xdr:from>
    <xdr:to>
      <xdr:col>53</xdr:col>
      <xdr:colOff>628650</xdr:colOff>
      <xdr:row>12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641550" y="2028825"/>
          <a:ext cx="24003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「県統計調査課の推計人口」の数値を入力。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-2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の２印刷用"/>
    </sheetNames>
    <sheetDataSet>
      <sheetData sheetId="0">
        <row r="1">
          <cell r="B1" t="str">
            <v>第4表－2　人口動態総覧（率）、保健所・市町村別</v>
          </cell>
        </row>
        <row r="3">
          <cell r="R3" t="str">
            <v>平成30年</v>
          </cell>
        </row>
        <row r="4">
          <cell r="F4" t="str">
            <v>2,500g未満の出生数に対す</v>
          </cell>
          <cell r="H4" t="str">
            <v>乳  児</v>
          </cell>
          <cell r="I4" t="str">
            <v>新生児</v>
          </cell>
          <cell r="J4" t="str">
            <v>自  然</v>
          </cell>
          <cell r="K4" t="str">
            <v>死産率(出産*1千対)</v>
          </cell>
          <cell r="N4" t="str">
            <v>周産期</v>
          </cell>
          <cell r="O4" t="str">
            <v>妊娠満22週以降の死産率</v>
          </cell>
          <cell r="P4" t="str">
            <v>早　期新生児死亡率</v>
          </cell>
        </row>
        <row r="5">
          <cell r="E5" t="str">
            <v>出生率</v>
          </cell>
          <cell r="G5" t="str">
            <v>死亡率</v>
          </cell>
          <cell r="H5" t="str">
            <v>死亡率</v>
          </cell>
          <cell r="I5" t="str">
            <v>死亡率</v>
          </cell>
          <cell r="J5" t="str">
            <v>増減率</v>
          </cell>
          <cell r="N5" t="str">
            <v>死亡率</v>
          </cell>
          <cell r="Q5" t="str">
            <v>婚姻率</v>
          </cell>
          <cell r="R5" t="str">
            <v>離姻率</v>
          </cell>
        </row>
        <row r="6">
          <cell r="E6" t="str">
            <v>(人口千対)</v>
          </cell>
          <cell r="F6" t="str">
            <v>る割合　　　(％)</v>
          </cell>
          <cell r="G6" t="str">
            <v>(人口千対)</v>
          </cell>
          <cell r="H6" t="str">
            <v>(出生千対)</v>
          </cell>
          <cell r="I6" t="str">
            <v>(出生千対)</v>
          </cell>
          <cell r="J6" t="str">
            <v>(人口千対)</v>
          </cell>
          <cell r="K6" t="str">
            <v>総 数</v>
          </cell>
          <cell r="L6" t="str">
            <v>自 然</v>
          </cell>
          <cell r="M6" t="str">
            <v>人 工</v>
          </cell>
          <cell r="N6" t="str">
            <v>(出産*2   千対)</v>
          </cell>
          <cell r="O6" t="str">
            <v>(出産*2 　　  千対)</v>
          </cell>
          <cell r="P6" t="str">
            <v>(出生千対)</v>
          </cell>
          <cell r="Q6" t="str">
            <v>(人口千対)</v>
          </cell>
          <cell r="R6" t="str">
            <v>(人口千対)</v>
          </cell>
        </row>
        <row r="7">
          <cell r="B7" t="str">
            <v>島根県</v>
          </cell>
          <cell r="E7">
            <v>7.3</v>
          </cell>
          <cell r="F7">
            <v>10</v>
          </cell>
          <cell r="G7">
            <v>14.5</v>
          </cell>
          <cell r="H7">
            <v>1.8</v>
          </cell>
          <cell r="I7">
            <v>0.8</v>
          </cell>
          <cell r="J7">
            <v>-7.2</v>
          </cell>
          <cell r="K7">
            <v>19.9</v>
          </cell>
          <cell r="L7">
            <v>10.2</v>
          </cell>
          <cell r="M7">
            <v>9.6</v>
          </cell>
          <cell r="N7">
            <v>3.7</v>
          </cell>
          <cell r="O7">
            <v>3.1</v>
          </cell>
          <cell r="P7">
            <v>0.6</v>
          </cell>
          <cell r="Q7">
            <v>4</v>
          </cell>
          <cell r="R7">
            <v>1.34</v>
          </cell>
        </row>
        <row r="8">
          <cell r="B8" t="str">
            <v>保健所</v>
          </cell>
        </row>
        <row r="9">
          <cell r="C9" t="str">
            <v>松江</v>
          </cell>
          <cell r="E9">
            <v>7.6</v>
          </cell>
          <cell r="F9">
            <v>9.8</v>
          </cell>
          <cell r="G9">
            <v>12.5</v>
          </cell>
          <cell r="H9">
            <v>2.7</v>
          </cell>
          <cell r="I9">
            <v>1.1</v>
          </cell>
          <cell r="J9">
            <v>-4.9</v>
          </cell>
          <cell r="K9">
            <v>22.4</v>
          </cell>
          <cell r="L9">
            <v>13.3</v>
          </cell>
          <cell r="M9">
            <v>9</v>
          </cell>
          <cell r="N9">
            <v>4.9</v>
          </cell>
          <cell r="O9">
            <v>3.8</v>
          </cell>
          <cell r="P9">
            <v>1.1</v>
          </cell>
          <cell r="Q9">
            <v>4.2</v>
          </cell>
          <cell r="R9">
            <v>1.33</v>
          </cell>
        </row>
        <row r="10">
          <cell r="C10" t="str">
            <v>雲南</v>
          </cell>
          <cell r="E10">
            <v>5.1</v>
          </cell>
          <cell r="F10">
            <v>10.2</v>
          </cell>
          <cell r="G10">
            <v>18.7</v>
          </cell>
          <cell r="H10">
            <v>0</v>
          </cell>
          <cell r="I10">
            <v>0</v>
          </cell>
          <cell r="J10">
            <v>-13.6</v>
          </cell>
          <cell r="K10">
            <v>7.2</v>
          </cell>
          <cell r="L10">
            <v>7.2</v>
          </cell>
          <cell r="M10">
            <v>0</v>
          </cell>
          <cell r="N10">
            <v>7.2</v>
          </cell>
          <cell r="O10">
            <v>7.2</v>
          </cell>
          <cell r="P10">
            <v>0</v>
          </cell>
          <cell r="Q10">
            <v>2.9</v>
          </cell>
          <cell r="R10">
            <v>0.96</v>
          </cell>
        </row>
        <row r="11">
          <cell r="C11" t="str">
            <v>出雲</v>
          </cell>
          <cell r="E11">
            <v>8.3</v>
          </cell>
          <cell r="F11">
            <v>10</v>
          </cell>
          <cell r="G11">
            <v>11.8</v>
          </cell>
          <cell r="H11">
            <v>1.4</v>
          </cell>
          <cell r="I11">
            <v>0.7</v>
          </cell>
          <cell r="J11">
            <v>-3.5</v>
          </cell>
          <cell r="K11">
            <v>18.4</v>
          </cell>
          <cell r="L11">
            <v>8.8</v>
          </cell>
          <cell r="M11">
            <v>9.5</v>
          </cell>
          <cell r="N11">
            <v>2.8</v>
          </cell>
          <cell r="O11">
            <v>2.8</v>
          </cell>
          <cell r="P11">
            <v>0</v>
          </cell>
          <cell r="Q11">
            <v>4.3</v>
          </cell>
          <cell r="R11">
            <v>1.27</v>
          </cell>
        </row>
        <row r="12">
          <cell r="C12" t="str">
            <v>県央</v>
          </cell>
          <cell r="E12">
            <v>5.5</v>
          </cell>
          <cell r="F12">
            <v>9.5</v>
          </cell>
          <cell r="G12">
            <v>19.2</v>
          </cell>
          <cell r="H12">
            <v>0</v>
          </cell>
          <cell r="I12">
            <v>0</v>
          </cell>
          <cell r="J12">
            <v>-13.7</v>
          </cell>
          <cell r="K12">
            <v>13.8</v>
          </cell>
          <cell r="L12">
            <v>3.5</v>
          </cell>
          <cell r="M12">
            <v>10.4</v>
          </cell>
          <cell r="N12">
            <v>0</v>
          </cell>
          <cell r="O12">
            <v>0</v>
          </cell>
          <cell r="P12">
            <v>0</v>
          </cell>
          <cell r="Q12">
            <v>3.5</v>
          </cell>
          <cell r="R12">
            <v>1.39</v>
          </cell>
        </row>
        <row r="13">
          <cell r="C13" t="str">
            <v>浜田</v>
          </cell>
          <cell r="E13">
            <v>6.6</v>
          </cell>
          <cell r="F13">
            <v>11</v>
          </cell>
          <cell r="G13">
            <v>16.4</v>
          </cell>
          <cell r="H13">
            <v>3.8</v>
          </cell>
          <cell r="I13">
            <v>1.9</v>
          </cell>
          <cell r="J13">
            <v>-9.7</v>
          </cell>
          <cell r="K13">
            <v>9.4</v>
          </cell>
          <cell r="L13">
            <v>3.8</v>
          </cell>
          <cell r="M13">
            <v>5.6</v>
          </cell>
          <cell r="N13">
            <v>1.9</v>
          </cell>
          <cell r="O13">
            <v>0</v>
          </cell>
          <cell r="P13">
            <v>1.9</v>
          </cell>
          <cell r="Q13">
            <v>3.8</v>
          </cell>
          <cell r="R13">
            <v>1.49</v>
          </cell>
        </row>
        <row r="14">
          <cell r="C14" t="str">
            <v>益田</v>
          </cell>
          <cell r="E14">
            <v>6.4</v>
          </cell>
          <cell r="F14">
            <v>10.1</v>
          </cell>
          <cell r="G14">
            <v>16.9</v>
          </cell>
          <cell r="H14">
            <v>0</v>
          </cell>
          <cell r="I14">
            <v>0</v>
          </cell>
          <cell r="J14">
            <v>-10.6</v>
          </cell>
          <cell r="K14">
            <v>33.3</v>
          </cell>
          <cell r="L14">
            <v>12.8</v>
          </cell>
          <cell r="M14">
            <v>20.5</v>
          </cell>
          <cell r="N14">
            <v>2.6</v>
          </cell>
          <cell r="O14">
            <v>2.6</v>
          </cell>
          <cell r="P14">
            <v>0</v>
          </cell>
          <cell r="Q14">
            <v>3.6</v>
          </cell>
          <cell r="R14">
            <v>1.52</v>
          </cell>
        </row>
        <row r="15">
          <cell r="C15" t="str">
            <v>隠岐</v>
          </cell>
          <cell r="E15">
            <v>7.2</v>
          </cell>
          <cell r="F15">
            <v>9</v>
          </cell>
          <cell r="G15">
            <v>17.9</v>
          </cell>
          <cell r="H15">
            <v>0</v>
          </cell>
          <cell r="I15">
            <v>0</v>
          </cell>
          <cell r="J15">
            <v>-10.7</v>
          </cell>
          <cell r="K15">
            <v>40</v>
          </cell>
          <cell r="L15">
            <v>20</v>
          </cell>
          <cell r="M15">
            <v>20</v>
          </cell>
          <cell r="N15">
            <v>6.9</v>
          </cell>
          <cell r="O15">
            <v>6.9</v>
          </cell>
          <cell r="P15">
            <v>0</v>
          </cell>
          <cell r="Q15">
            <v>3.1</v>
          </cell>
          <cell r="R15">
            <v>1.35</v>
          </cell>
        </row>
        <row r="16">
          <cell r="B16" t="str">
            <v>市町村</v>
          </cell>
        </row>
        <row r="17">
          <cell r="C17" t="str">
            <v>松江市</v>
          </cell>
          <cell r="E17">
            <v>7.8</v>
          </cell>
          <cell r="F17">
            <v>9.8</v>
          </cell>
          <cell r="G17">
            <v>11.9</v>
          </cell>
          <cell r="H17">
            <v>3.1</v>
          </cell>
          <cell r="I17">
            <v>1.3</v>
          </cell>
          <cell r="J17">
            <v>-4.1</v>
          </cell>
          <cell r="K17">
            <v>20.3</v>
          </cell>
          <cell r="L17">
            <v>11.1</v>
          </cell>
          <cell r="M17">
            <v>9.2</v>
          </cell>
          <cell r="N17">
            <v>5</v>
          </cell>
          <cell r="O17">
            <v>3.8</v>
          </cell>
          <cell r="P17">
            <v>1.3</v>
          </cell>
          <cell r="Q17">
            <v>4.4</v>
          </cell>
          <cell r="R17">
            <v>1.37</v>
          </cell>
        </row>
        <row r="18">
          <cell r="C18" t="str">
            <v>浜田市</v>
          </cell>
          <cell r="E18">
            <v>7</v>
          </cell>
          <cell r="F18">
            <v>12.3</v>
          </cell>
          <cell r="G18">
            <v>16</v>
          </cell>
          <cell r="H18">
            <v>5.1</v>
          </cell>
          <cell r="I18">
            <v>2.6</v>
          </cell>
          <cell r="J18">
            <v>-9</v>
          </cell>
          <cell r="K18">
            <v>10.2</v>
          </cell>
          <cell r="L18">
            <v>5.1</v>
          </cell>
          <cell r="M18">
            <v>5.1</v>
          </cell>
          <cell r="N18">
            <v>2.6</v>
          </cell>
          <cell r="O18">
            <v>0</v>
          </cell>
          <cell r="P18">
            <v>2.6</v>
          </cell>
          <cell r="Q18">
            <v>4.1</v>
          </cell>
          <cell r="R18">
            <v>1.58</v>
          </cell>
        </row>
        <row r="19">
          <cell r="C19" t="str">
            <v>出雲市</v>
          </cell>
          <cell r="E19">
            <v>8.3</v>
          </cell>
          <cell r="F19">
            <v>10</v>
          </cell>
          <cell r="G19">
            <v>11.8</v>
          </cell>
          <cell r="H19">
            <v>1.4</v>
          </cell>
          <cell r="I19">
            <v>0.7</v>
          </cell>
          <cell r="J19">
            <v>-3.5</v>
          </cell>
          <cell r="K19">
            <v>18.4</v>
          </cell>
          <cell r="L19">
            <v>8.8</v>
          </cell>
          <cell r="M19">
            <v>9.5</v>
          </cell>
          <cell r="N19">
            <v>2.8</v>
          </cell>
          <cell r="O19">
            <v>2.8</v>
          </cell>
          <cell r="P19">
            <v>0</v>
          </cell>
          <cell r="Q19">
            <v>4.3</v>
          </cell>
          <cell r="R19">
            <v>1.27</v>
          </cell>
        </row>
        <row r="20">
          <cell r="C20" t="str">
            <v>益田市</v>
          </cell>
          <cell r="E20">
            <v>6.9</v>
          </cell>
          <cell r="F20">
            <v>10.2</v>
          </cell>
          <cell r="G20">
            <v>16</v>
          </cell>
          <cell r="H20">
            <v>0</v>
          </cell>
          <cell r="I20">
            <v>0</v>
          </cell>
          <cell r="J20">
            <v>-9.2</v>
          </cell>
          <cell r="K20">
            <v>27.8</v>
          </cell>
          <cell r="L20">
            <v>9.3</v>
          </cell>
          <cell r="M20">
            <v>18.5</v>
          </cell>
          <cell r="N20">
            <v>3.2</v>
          </cell>
          <cell r="O20">
            <v>3.2</v>
          </cell>
          <cell r="P20">
            <v>0</v>
          </cell>
          <cell r="Q20">
            <v>3.7</v>
          </cell>
          <cell r="R20">
            <v>1.68</v>
          </cell>
        </row>
        <row r="21">
          <cell r="C21" t="str">
            <v>大田市</v>
          </cell>
          <cell r="E21">
            <v>5.6</v>
          </cell>
          <cell r="F21">
            <v>9.6</v>
          </cell>
          <cell r="G21">
            <v>18</v>
          </cell>
          <cell r="H21">
            <v>0</v>
          </cell>
          <cell r="I21">
            <v>0</v>
          </cell>
          <cell r="J21">
            <v>-12.4</v>
          </cell>
          <cell r="K21">
            <v>10.5</v>
          </cell>
          <cell r="L21">
            <v>0</v>
          </cell>
          <cell r="M21">
            <v>10.5</v>
          </cell>
          <cell r="N21">
            <v>0</v>
          </cell>
          <cell r="O21">
            <v>0</v>
          </cell>
          <cell r="P21">
            <v>0</v>
          </cell>
          <cell r="Q21">
            <v>3.6</v>
          </cell>
          <cell r="R21">
            <v>1.38</v>
          </cell>
        </row>
        <row r="22">
          <cell r="C22" t="str">
            <v>安来市</v>
          </cell>
          <cell r="E22">
            <v>6.5</v>
          </cell>
          <cell r="F22">
            <v>10.1</v>
          </cell>
          <cell r="G22">
            <v>15.6</v>
          </cell>
          <cell r="H22">
            <v>0</v>
          </cell>
          <cell r="I22">
            <v>0</v>
          </cell>
          <cell r="J22">
            <v>-9.1</v>
          </cell>
          <cell r="K22">
            <v>35</v>
          </cell>
          <cell r="L22">
            <v>27.2</v>
          </cell>
          <cell r="M22">
            <v>7.8</v>
          </cell>
          <cell r="N22">
            <v>4</v>
          </cell>
          <cell r="O22">
            <v>4</v>
          </cell>
          <cell r="P22">
            <v>0</v>
          </cell>
          <cell r="Q22">
            <v>3.3</v>
          </cell>
          <cell r="R22">
            <v>1.13</v>
          </cell>
        </row>
        <row r="23">
          <cell r="C23" t="str">
            <v>江津市</v>
          </cell>
          <cell r="E23">
            <v>5.8</v>
          </cell>
          <cell r="F23">
            <v>7.3</v>
          </cell>
          <cell r="G23">
            <v>17.2</v>
          </cell>
          <cell r="H23">
            <v>0</v>
          </cell>
          <cell r="I23">
            <v>0</v>
          </cell>
          <cell r="J23">
            <v>-11.4</v>
          </cell>
          <cell r="K23">
            <v>7.2</v>
          </cell>
          <cell r="L23">
            <v>0</v>
          </cell>
          <cell r="M23">
            <v>7.2</v>
          </cell>
          <cell r="N23">
            <v>0</v>
          </cell>
          <cell r="O23">
            <v>0</v>
          </cell>
          <cell r="P23">
            <v>0</v>
          </cell>
          <cell r="Q23">
            <v>3</v>
          </cell>
          <cell r="R23">
            <v>1.27</v>
          </cell>
        </row>
        <row r="24">
          <cell r="C24" t="str">
            <v>雲南市</v>
          </cell>
          <cell r="E24">
            <v>5.3</v>
          </cell>
          <cell r="F24">
            <v>11.1</v>
          </cell>
          <cell r="G24">
            <v>17.6</v>
          </cell>
          <cell r="H24">
            <v>0</v>
          </cell>
          <cell r="I24">
            <v>0</v>
          </cell>
          <cell r="J24">
            <v>-12.3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3</v>
          </cell>
          <cell r="R24">
            <v>0.89</v>
          </cell>
        </row>
        <row r="25">
          <cell r="B25" t="str">
            <v>仁多郡</v>
          </cell>
          <cell r="E25">
            <v>4.8</v>
          </cell>
          <cell r="F25">
            <v>8.5</v>
          </cell>
          <cell r="G25">
            <v>18.8</v>
          </cell>
          <cell r="H25">
            <v>0</v>
          </cell>
          <cell r="I25">
            <v>0</v>
          </cell>
          <cell r="J25">
            <v>-14</v>
          </cell>
          <cell r="K25">
            <v>16.7</v>
          </cell>
          <cell r="L25">
            <v>16.7</v>
          </cell>
          <cell r="M25">
            <v>0</v>
          </cell>
          <cell r="N25">
            <v>16.7</v>
          </cell>
          <cell r="O25">
            <v>16.7</v>
          </cell>
          <cell r="P25">
            <v>0</v>
          </cell>
          <cell r="Q25">
            <v>2.6</v>
          </cell>
          <cell r="R25">
            <v>0.82</v>
          </cell>
        </row>
        <row r="26">
          <cell r="C26" t="str">
            <v>奥出雲町</v>
          </cell>
          <cell r="E26">
            <v>4.8</v>
          </cell>
          <cell r="F26">
            <v>8.5</v>
          </cell>
          <cell r="G26">
            <v>18.8</v>
          </cell>
          <cell r="H26">
            <v>0</v>
          </cell>
          <cell r="I26">
            <v>0</v>
          </cell>
          <cell r="J26">
            <v>-14</v>
          </cell>
          <cell r="K26">
            <v>16.7</v>
          </cell>
          <cell r="L26">
            <v>16.7</v>
          </cell>
          <cell r="M26">
            <v>0</v>
          </cell>
          <cell r="N26">
            <v>16.7</v>
          </cell>
          <cell r="O26">
            <v>16.7</v>
          </cell>
          <cell r="P26">
            <v>0</v>
          </cell>
          <cell r="Q26">
            <v>2.6</v>
          </cell>
          <cell r="R26">
            <v>0.82</v>
          </cell>
        </row>
        <row r="27">
          <cell r="B27" t="str">
            <v>飯石郡</v>
          </cell>
          <cell r="E27">
            <v>3.6</v>
          </cell>
          <cell r="F27">
            <v>5.9</v>
          </cell>
          <cell r="G27">
            <v>26.4</v>
          </cell>
          <cell r="H27">
            <v>0</v>
          </cell>
          <cell r="I27">
            <v>0</v>
          </cell>
          <cell r="J27">
            <v>-22.8</v>
          </cell>
          <cell r="K27">
            <v>55.6</v>
          </cell>
          <cell r="L27">
            <v>55.6</v>
          </cell>
          <cell r="M27">
            <v>0</v>
          </cell>
          <cell r="N27">
            <v>55.6</v>
          </cell>
          <cell r="O27">
            <v>55.6</v>
          </cell>
          <cell r="P27">
            <v>0</v>
          </cell>
          <cell r="Q27">
            <v>3.1</v>
          </cell>
          <cell r="R27">
            <v>1.89</v>
          </cell>
        </row>
        <row r="28">
          <cell r="C28" t="str">
            <v>飯南町</v>
          </cell>
          <cell r="E28">
            <v>3.6</v>
          </cell>
          <cell r="F28">
            <v>5.9</v>
          </cell>
          <cell r="G28">
            <v>26.4</v>
          </cell>
          <cell r="H28">
            <v>0</v>
          </cell>
          <cell r="I28">
            <v>0</v>
          </cell>
          <cell r="J28">
            <v>-22.8</v>
          </cell>
          <cell r="K28">
            <v>55.6</v>
          </cell>
          <cell r="L28">
            <v>55.6</v>
          </cell>
          <cell r="M28">
            <v>0</v>
          </cell>
          <cell r="N28">
            <v>55.6</v>
          </cell>
          <cell r="O28">
            <v>55.6</v>
          </cell>
          <cell r="P28">
            <v>0</v>
          </cell>
          <cell r="Q28">
            <v>3.1</v>
          </cell>
          <cell r="R28">
            <v>1.89</v>
          </cell>
        </row>
        <row r="29">
          <cell r="B29" t="str">
            <v>邑智郡</v>
          </cell>
          <cell r="E29">
            <v>5.3</v>
          </cell>
          <cell r="F29">
            <v>9.3</v>
          </cell>
          <cell r="G29">
            <v>21.2</v>
          </cell>
          <cell r="H29">
            <v>0</v>
          </cell>
          <cell r="I29">
            <v>0</v>
          </cell>
          <cell r="J29">
            <v>-15.9</v>
          </cell>
          <cell r="K29">
            <v>20.2</v>
          </cell>
          <cell r="L29">
            <v>10.1</v>
          </cell>
          <cell r="M29">
            <v>10.1</v>
          </cell>
          <cell r="N29">
            <v>0</v>
          </cell>
          <cell r="O29">
            <v>0</v>
          </cell>
          <cell r="P29">
            <v>0</v>
          </cell>
          <cell r="Q29">
            <v>3.3</v>
          </cell>
          <cell r="R29">
            <v>1.42</v>
          </cell>
        </row>
        <row r="30">
          <cell r="C30" t="str">
            <v>川本町</v>
          </cell>
          <cell r="E30">
            <v>6.3</v>
          </cell>
          <cell r="F30">
            <v>5</v>
          </cell>
          <cell r="G30">
            <v>21.4</v>
          </cell>
          <cell r="H30">
            <v>0</v>
          </cell>
          <cell r="I30">
            <v>0</v>
          </cell>
          <cell r="J30">
            <v>-15.1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3.5</v>
          </cell>
          <cell r="R30">
            <v>0.63</v>
          </cell>
        </row>
        <row r="31">
          <cell r="C31" t="str">
            <v>美郷町</v>
          </cell>
          <cell r="E31">
            <v>4</v>
          </cell>
          <cell r="F31">
            <v>11.1</v>
          </cell>
          <cell r="G31">
            <v>19.6</v>
          </cell>
          <cell r="H31">
            <v>0</v>
          </cell>
          <cell r="I31">
            <v>0</v>
          </cell>
          <cell r="J31">
            <v>-15.7</v>
          </cell>
          <cell r="K31">
            <v>52.6</v>
          </cell>
          <cell r="L31">
            <v>0</v>
          </cell>
          <cell r="M31">
            <v>52.6</v>
          </cell>
          <cell r="N31">
            <v>0</v>
          </cell>
          <cell r="O31">
            <v>0</v>
          </cell>
          <cell r="P31">
            <v>0</v>
          </cell>
          <cell r="Q31">
            <v>3.5</v>
          </cell>
          <cell r="R31">
            <v>2.21</v>
          </cell>
        </row>
        <row r="32">
          <cell r="C32" t="str">
            <v>邑南町</v>
          </cell>
          <cell r="E32">
            <v>5.6</v>
          </cell>
          <cell r="F32">
            <v>10.2</v>
          </cell>
          <cell r="G32">
            <v>21.9</v>
          </cell>
          <cell r="H32">
            <v>0</v>
          </cell>
          <cell r="I32">
            <v>0</v>
          </cell>
          <cell r="J32">
            <v>-16.3</v>
          </cell>
          <cell r="K32">
            <v>16.7</v>
          </cell>
          <cell r="L32">
            <v>16.7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3.1</v>
          </cell>
          <cell r="R32">
            <v>1.32</v>
          </cell>
        </row>
        <row r="33">
          <cell r="B33" t="str">
            <v>鹿足郡</v>
          </cell>
          <cell r="E33">
            <v>4.6</v>
          </cell>
          <cell r="F33">
            <v>9.7</v>
          </cell>
          <cell r="G33">
            <v>20.1</v>
          </cell>
          <cell r="H33">
            <v>0</v>
          </cell>
          <cell r="I33">
            <v>0</v>
          </cell>
          <cell r="J33">
            <v>-15.4</v>
          </cell>
          <cell r="K33">
            <v>60.6</v>
          </cell>
          <cell r="L33">
            <v>30.3</v>
          </cell>
          <cell r="M33">
            <v>30.3</v>
          </cell>
          <cell r="N33">
            <v>0</v>
          </cell>
          <cell r="O33">
            <v>0</v>
          </cell>
          <cell r="P33">
            <v>0</v>
          </cell>
          <cell r="Q33">
            <v>3.1</v>
          </cell>
          <cell r="R33">
            <v>0.97</v>
          </cell>
        </row>
        <row r="34">
          <cell r="C34" t="str">
            <v>津和野町</v>
          </cell>
          <cell r="E34">
            <v>3.6</v>
          </cell>
          <cell r="F34">
            <v>7.7</v>
          </cell>
          <cell r="G34">
            <v>22.2</v>
          </cell>
          <cell r="H34">
            <v>0</v>
          </cell>
          <cell r="I34">
            <v>0</v>
          </cell>
          <cell r="J34">
            <v>-18.6</v>
          </cell>
          <cell r="K34">
            <v>103.4</v>
          </cell>
          <cell r="L34">
            <v>69</v>
          </cell>
          <cell r="M34">
            <v>34.5</v>
          </cell>
          <cell r="N34">
            <v>0</v>
          </cell>
          <cell r="O34">
            <v>0</v>
          </cell>
          <cell r="P34">
            <v>0</v>
          </cell>
          <cell r="Q34">
            <v>3.3</v>
          </cell>
          <cell r="R34">
            <v>1.11</v>
          </cell>
        </row>
        <row r="35">
          <cell r="C35" t="str">
            <v>吉賀町</v>
          </cell>
          <cell r="E35">
            <v>5.9</v>
          </cell>
          <cell r="F35">
            <v>11.1</v>
          </cell>
          <cell r="G35">
            <v>17.6</v>
          </cell>
          <cell r="H35">
            <v>0</v>
          </cell>
          <cell r="I35">
            <v>0</v>
          </cell>
          <cell r="J35">
            <v>-11.7</v>
          </cell>
          <cell r="K35">
            <v>27</v>
          </cell>
          <cell r="L35">
            <v>0</v>
          </cell>
          <cell r="M35">
            <v>27</v>
          </cell>
          <cell r="N35">
            <v>0</v>
          </cell>
          <cell r="O35">
            <v>0</v>
          </cell>
          <cell r="P35">
            <v>0</v>
          </cell>
          <cell r="Q35">
            <v>2.9</v>
          </cell>
          <cell r="R35">
            <v>0.81</v>
          </cell>
        </row>
        <row r="36">
          <cell r="B36" t="str">
            <v>隠岐郡</v>
          </cell>
          <cell r="E36">
            <v>7.2</v>
          </cell>
          <cell r="F36">
            <v>9</v>
          </cell>
          <cell r="G36">
            <v>17.9</v>
          </cell>
          <cell r="H36">
            <v>0</v>
          </cell>
          <cell r="I36">
            <v>0</v>
          </cell>
          <cell r="J36">
            <v>-10.7</v>
          </cell>
          <cell r="K36">
            <v>40</v>
          </cell>
          <cell r="L36">
            <v>20</v>
          </cell>
          <cell r="M36">
            <v>20</v>
          </cell>
          <cell r="N36">
            <v>6.9</v>
          </cell>
          <cell r="O36">
            <v>6.9</v>
          </cell>
          <cell r="P36">
            <v>0</v>
          </cell>
          <cell r="Q36">
            <v>3.1</v>
          </cell>
          <cell r="R36">
            <v>1.35</v>
          </cell>
        </row>
        <row r="37">
          <cell r="C37" t="str">
            <v>海士町</v>
          </cell>
          <cell r="E37">
            <v>5.2</v>
          </cell>
          <cell r="F37">
            <v>16.7</v>
          </cell>
          <cell r="G37">
            <v>10.5</v>
          </cell>
          <cell r="H37">
            <v>0</v>
          </cell>
          <cell r="I37">
            <v>0</v>
          </cell>
          <cell r="J37">
            <v>-5.2</v>
          </cell>
          <cell r="K37">
            <v>76.9</v>
          </cell>
          <cell r="L37">
            <v>0</v>
          </cell>
          <cell r="M37">
            <v>76.9</v>
          </cell>
          <cell r="N37">
            <v>0</v>
          </cell>
          <cell r="O37">
            <v>0</v>
          </cell>
          <cell r="P37">
            <v>0</v>
          </cell>
          <cell r="Q37">
            <v>3.9</v>
          </cell>
          <cell r="R37">
            <v>0.87</v>
          </cell>
        </row>
        <row r="38">
          <cell r="C38" t="str">
            <v>西ノ島町</v>
          </cell>
          <cell r="E38">
            <v>6.2</v>
          </cell>
          <cell r="F38">
            <v>11.1</v>
          </cell>
          <cell r="G38">
            <v>22.5</v>
          </cell>
          <cell r="H38">
            <v>0</v>
          </cell>
          <cell r="I38">
            <v>0</v>
          </cell>
          <cell r="J38">
            <v>-16.3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3.8</v>
          </cell>
          <cell r="R38">
            <v>2.08</v>
          </cell>
        </row>
        <row r="39">
          <cell r="C39" t="str">
            <v>知夫村</v>
          </cell>
          <cell r="E39">
            <v>9.1</v>
          </cell>
          <cell r="F39">
            <v>16.7</v>
          </cell>
          <cell r="G39">
            <v>13.7</v>
          </cell>
          <cell r="H39">
            <v>0</v>
          </cell>
          <cell r="I39">
            <v>0</v>
          </cell>
          <cell r="J39">
            <v>-4.6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6.1</v>
          </cell>
          <cell r="R39">
            <v>4.56</v>
          </cell>
        </row>
        <row r="40">
          <cell r="C40" t="str">
            <v>隠岐の島町</v>
          </cell>
          <cell r="E40">
            <v>7.7</v>
          </cell>
          <cell r="F40">
            <v>7.4</v>
          </cell>
          <cell r="G40">
            <v>18.4</v>
          </cell>
          <cell r="H40">
            <v>0</v>
          </cell>
          <cell r="I40">
            <v>0</v>
          </cell>
          <cell r="J40">
            <v>-10.7</v>
          </cell>
          <cell r="K40">
            <v>44.2</v>
          </cell>
          <cell r="L40">
            <v>26.5</v>
          </cell>
          <cell r="M40">
            <v>17.7</v>
          </cell>
          <cell r="N40">
            <v>9.2</v>
          </cell>
          <cell r="O40">
            <v>9.2</v>
          </cell>
          <cell r="P40">
            <v>0</v>
          </cell>
          <cell r="Q40">
            <v>2.6</v>
          </cell>
          <cell r="R40">
            <v>1.13</v>
          </cell>
        </row>
        <row r="41">
          <cell r="B41" t="str">
            <v>注 (1)出産*1は出生に死産を加えたもの、出産*2は出生に妊娠満22週以後の死産を加えた数である。</v>
          </cell>
        </row>
        <row r="42">
          <cell r="B42" t="str">
            <v>　 (2)資料：「人口動態統計」厚生労働省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Z45"/>
  <sheetViews>
    <sheetView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W10" sqref="W10"/>
    </sheetView>
  </sheetViews>
  <sheetFormatPr defaultColWidth="8.88671875" defaultRowHeight="15"/>
  <cols>
    <col min="1" max="1" width="1.1171875" style="1" customWidth="1"/>
    <col min="2" max="2" width="1.77734375" style="1" customWidth="1"/>
    <col min="3" max="3" width="8.3359375" style="1" customWidth="1"/>
    <col min="4" max="4" width="2.4453125" style="1" customWidth="1"/>
    <col min="5" max="13" width="5.99609375" style="1" customWidth="1"/>
    <col min="14" max="16" width="4.99609375" style="1" customWidth="1"/>
    <col min="17" max="17" width="4.99609375" style="79" customWidth="1"/>
    <col min="18" max="19" width="4.99609375" style="1" customWidth="1"/>
    <col min="20" max="28" width="6.88671875" style="1" customWidth="1"/>
    <col min="29" max="30" width="1.77734375" style="1" customWidth="1"/>
    <col min="31" max="31" width="4.6640625" style="1" customWidth="1"/>
    <col min="32" max="32" width="10.6640625" style="1" customWidth="1"/>
    <col min="33" max="33" width="2.6640625" style="1" customWidth="1"/>
    <col min="34" max="34" width="9.21484375" style="1" bestFit="1" customWidth="1"/>
    <col min="35" max="35" width="8.3359375" style="1" customWidth="1"/>
    <col min="36" max="39" width="7.99609375" style="1" customWidth="1"/>
    <col min="40" max="40" width="5.99609375" style="1" bestFit="1" customWidth="1"/>
    <col min="41" max="42" width="5.3359375" style="1" bestFit="1" customWidth="1"/>
    <col min="43" max="45" width="7.6640625" style="1" bestFit="1" customWidth="1"/>
    <col min="46" max="47" width="9.21484375" style="1" bestFit="1" customWidth="1"/>
    <col min="48" max="48" width="3.99609375" style="1" customWidth="1"/>
    <col min="49" max="49" width="12.88671875" style="1" customWidth="1"/>
    <col min="50" max="50" width="10.6640625" style="1" customWidth="1"/>
    <col min="51" max="53" width="8.88671875" style="1" customWidth="1"/>
    <col min="54" max="56" width="8.99609375" style="1" bestFit="1" customWidth="1"/>
    <col min="57" max="64" width="8.88671875" style="1" customWidth="1"/>
    <col min="65" max="78" width="8.99609375" style="1" bestFit="1" customWidth="1"/>
    <col min="79" max="16384" width="8.88671875" style="1" customWidth="1"/>
  </cols>
  <sheetData>
    <row r="1" spans="2:31" ht="12">
      <c r="B1" s="1" t="s">
        <v>85</v>
      </c>
      <c r="Q1" s="1"/>
      <c r="X1" s="2"/>
      <c r="Y1" s="2"/>
      <c r="Z1" s="2"/>
      <c r="AE1" s="1" t="s">
        <v>46</v>
      </c>
    </row>
    <row r="2" spans="10:26" ht="15">
      <c r="J2" s="84"/>
      <c r="K2" s="84"/>
      <c r="L2" s="84"/>
      <c r="M2" s="84"/>
      <c r="Q2" s="1"/>
      <c r="V2" s="85"/>
      <c r="W2" s="85"/>
      <c r="X2" s="85"/>
      <c r="Y2" s="2"/>
      <c r="Z2" s="2"/>
    </row>
    <row r="3" spans="17:47" ht="12.75" thickBot="1">
      <c r="Q3" s="1"/>
      <c r="X3" s="2"/>
      <c r="Y3" s="2"/>
      <c r="Z3" s="2"/>
      <c r="AB3" s="3" t="s">
        <v>122</v>
      </c>
      <c r="AC3" s="4"/>
      <c r="AU3" s="4" t="s">
        <v>131</v>
      </c>
    </row>
    <row r="4" spans="2:49" ht="16.5" customHeight="1">
      <c r="B4" s="95" t="s">
        <v>0</v>
      </c>
      <c r="C4" s="95"/>
      <c r="D4" s="96"/>
      <c r="E4" s="5"/>
      <c r="F4" s="6"/>
      <c r="G4" s="6"/>
      <c r="H4" s="7" t="s">
        <v>31</v>
      </c>
      <c r="I4" s="11"/>
      <c r="J4" s="11"/>
      <c r="K4" s="8"/>
      <c r="L4" s="6"/>
      <c r="M4" s="6"/>
      <c r="N4" s="9"/>
      <c r="O4" s="10" t="s">
        <v>34</v>
      </c>
      <c r="P4" s="10"/>
      <c r="Q4" s="10"/>
      <c r="R4" s="10" t="s">
        <v>36</v>
      </c>
      <c r="S4" s="10"/>
      <c r="T4" s="8"/>
      <c r="U4" s="7"/>
      <c r="V4" s="11"/>
      <c r="W4" s="11"/>
      <c r="X4" s="12"/>
      <c r="Y4" s="13"/>
      <c r="Z4" s="13"/>
      <c r="AA4" s="14"/>
      <c r="AB4" s="14"/>
      <c r="AC4" s="15"/>
      <c r="AE4" s="16"/>
      <c r="AF4" s="17"/>
      <c r="AG4" s="17"/>
      <c r="AH4" s="18"/>
      <c r="AI4" s="19"/>
      <c r="AJ4" s="18"/>
      <c r="AK4" s="20" t="s">
        <v>52</v>
      </c>
      <c r="AL4" s="20" t="s">
        <v>54</v>
      </c>
      <c r="AM4" s="21" t="s">
        <v>55</v>
      </c>
      <c r="AN4" s="16" t="s">
        <v>86</v>
      </c>
      <c r="AO4" s="17"/>
      <c r="AP4" s="17"/>
      <c r="AQ4" s="21" t="s">
        <v>59</v>
      </c>
      <c r="AR4" s="22" t="s">
        <v>60</v>
      </c>
      <c r="AS4" s="20" t="s">
        <v>62</v>
      </c>
      <c r="AT4" s="18"/>
      <c r="AU4" s="23"/>
      <c r="AV4" s="24"/>
      <c r="AW4" s="4"/>
    </row>
    <row r="5" spans="2:50" ht="15.75" customHeight="1">
      <c r="B5" s="97"/>
      <c r="C5" s="97"/>
      <c r="D5" s="98"/>
      <c r="E5" s="25" t="s">
        <v>27</v>
      </c>
      <c r="F5" s="26"/>
      <c r="G5" s="26"/>
      <c r="H5" s="27" t="s">
        <v>32</v>
      </c>
      <c r="I5" s="80"/>
      <c r="J5" s="80"/>
      <c r="K5" s="28" t="s">
        <v>33</v>
      </c>
      <c r="L5" s="26"/>
      <c r="M5" s="26"/>
      <c r="N5" s="92" t="s">
        <v>87</v>
      </c>
      <c r="O5" s="93"/>
      <c r="P5" s="94"/>
      <c r="Q5" s="101" t="s">
        <v>35</v>
      </c>
      <c r="R5" s="102"/>
      <c r="S5" s="103"/>
      <c r="T5" s="29" t="s">
        <v>113</v>
      </c>
      <c r="U5" s="28" t="s">
        <v>37</v>
      </c>
      <c r="V5" s="26"/>
      <c r="W5" s="26"/>
      <c r="X5" s="30" t="s">
        <v>40</v>
      </c>
      <c r="Y5" s="31"/>
      <c r="Z5" s="31"/>
      <c r="AA5" s="32" t="s">
        <v>43</v>
      </c>
      <c r="AB5" s="32" t="s">
        <v>45</v>
      </c>
      <c r="AC5" s="15"/>
      <c r="AE5" s="33"/>
      <c r="AF5" s="34"/>
      <c r="AG5" s="34"/>
      <c r="AH5" s="35" t="s">
        <v>48</v>
      </c>
      <c r="AI5" s="36" t="s">
        <v>117</v>
      </c>
      <c r="AJ5" s="35" t="s">
        <v>51</v>
      </c>
      <c r="AK5" s="37" t="s">
        <v>51</v>
      </c>
      <c r="AL5" s="37" t="s">
        <v>51</v>
      </c>
      <c r="AM5" s="38" t="s">
        <v>118</v>
      </c>
      <c r="AN5" s="25"/>
      <c r="AO5" s="39"/>
      <c r="AP5" s="39"/>
      <c r="AQ5" s="40" t="s">
        <v>51</v>
      </c>
      <c r="AR5" s="37" t="s">
        <v>61</v>
      </c>
      <c r="AS5" s="29" t="s">
        <v>54</v>
      </c>
      <c r="AT5" s="35" t="s">
        <v>63</v>
      </c>
      <c r="AU5" s="41" t="s">
        <v>64</v>
      </c>
      <c r="AV5" s="24"/>
      <c r="AW5" s="4"/>
      <c r="AX5" s="3"/>
    </row>
    <row r="6" spans="2:50" ht="42" customHeight="1" thickBot="1">
      <c r="B6" s="99"/>
      <c r="C6" s="99"/>
      <c r="D6" s="100"/>
      <c r="E6" s="42" t="s">
        <v>28</v>
      </c>
      <c r="F6" s="43" t="s">
        <v>29</v>
      </c>
      <c r="G6" s="43" t="s">
        <v>30</v>
      </c>
      <c r="H6" s="43" t="s">
        <v>28</v>
      </c>
      <c r="I6" s="43" t="s">
        <v>29</v>
      </c>
      <c r="J6" s="43" t="s">
        <v>30</v>
      </c>
      <c r="K6" s="43" t="s">
        <v>28</v>
      </c>
      <c r="L6" s="43" t="s">
        <v>29</v>
      </c>
      <c r="M6" s="43" t="s">
        <v>30</v>
      </c>
      <c r="N6" s="43" t="s">
        <v>28</v>
      </c>
      <c r="O6" s="81" t="s">
        <v>29</v>
      </c>
      <c r="P6" s="43" t="s">
        <v>30</v>
      </c>
      <c r="Q6" s="42" t="s">
        <v>28</v>
      </c>
      <c r="R6" s="43" t="s">
        <v>29</v>
      </c>
      <c r="S6" s="43" t="s">
        <v>30</v>
      </c>
      <c r="T6" s="44"/>
      <c r="U6" s="43" t="s">
        <v>28</v>
      </c>
      <c r="V6" s="43" t="s">
        <v>38</v>
      </c>
      <c r="W6" s="43" t="s">
        <v>39</v>
      </c>
      <c r="X6" s="45" t="s">
        <v>28</v>
      </c>
      <c r="Y6" s="46" t="s">
        <v>41</v>
      </c>
      <c r="Z6" s="46" t="s">
        <v>42</v>
      </c>
      <c r="AA6" s="44" t="s">
        <v>44</v>
      </c>
      <c r="AB6" s="44" t="s">
        <v>44</v>
      </c>
      <c r="AC6" s="15"/>
      <c r="AE6" s="47"/>
      <c r="AF6" s="48"/>
      <c r="AG6" s="48"/>
      <c r="AH6" s="49" t="s">
        <v>49</v>
      </c>
      <c r="AI6" s="50" t="s">
        <v>50</v>
      </c>
      <c r="AJ6" s="49" t="s">
        <v>49</v>
      </c>
      <c r="AK6" s="44" t="s">
        <v>53</v>
      </c>
      <c r="AL6" s="44" t="s">
        <v>53</v>
      </c>
      <c r="AM6" s="49" t="s">
        <v>49</v>
      </c>
      <c r="AN6" s="42" t="s">
        <v>56</v>
      </c>
      <c r="AO6" s="43" t="s">
        <v>57</v>
      </c>
      <c r="AP6" s="43" t="s">
        <v>58</v>
      </c>
      <c r="AQ6" s="51" t="s">
        <v>88</v>
      </c>
      <c r="AR6" s="50" t="s">
        <v>132</v>
      </c>
      <c r="AS6" s="50" t="s">
        <v>65</v>
      </c>
      <c r="AT6" s="49" t="s">
        <v>49</v>
      </c>
      <c r="AU6" s="52" t="s">
        <v>49</v>
      </c>
      <c r="AV6" s="53"/>
      <c r="AX6" s="1" t="s">
        <v>130</v>
      </c>
    </row>
    <row r="7" spans="2:78" ht="20.25" customHeight="1">
      <c r="B7" s="54" t="s">
        <v>1</v>
      </c>
      <c r="C7" s="55"/>
      <c r="D7" s="55"/>
      <c r="E7" s="86">
        <f aca="true" t="shared" si="0" ref="E7:AB7">SUM(E9:E15)</f>
        <v>4887</v>
      </c>
      <c r="F7" s="86">
        <f t="shared" si="0"/>
        <v>2526</v>
      </c>
      <c r="G7" s="86">
        <f t="shared" si="0"/>
        <v>2361</v>
      </c>
      <c r="H7" s="86">
        <f t="shared" si="0"/>
        <v>488</v>
      </c>
      <c r="I7" s="86">
        <f t="shared" si="0"/>
        <v>233</v>
      </c>
      <c r="J7" s="86">
        <f t="shared" si="0"/>
        <v>255</v>
      </c>
      <c r="K7" s="86">
        <f t="shared" si="0"/>
        <v>9724</v>
      </c>
      <c r="L7" s="86">
        <f t="shared" si="0"/>
        <v>4611</v>
      </c>
      <c r="M7" s="86">
        <f t="shared" si="0"/>
        <v>5113</v>
      </c>
      <c r="N7" s="86">
        <f t="shared" si="0"/>
        <v>9</v>
      </c>
      <c r="O7" s="86">
        <f t="shared" si="0"/>
        <v>7</v>
      </c>
      <c r="P7" s="86">
        <f t="shared" si="0"/>
        <v>2</v>
      </c>
      <c r="Q7" s="86">
        <f t="shared" si="0"/>
        <v>4</v>
      </c>
      <c r="R7" s="86">
        <f t="shared" si="0"/>
        <v>3</v>
      </c>
      <c r="S7" s="86">
        <f t="shared" si="0"/>
        <v>1</v>
      </c>
      <c r="T7" s="87">
        <f t="shared" si="0"/>
        <v>-4837</v>
      </c>
      <c r="U7" s="86">
        <f t="shared" si="0"/>
        <v>99</v>
      </c>
      <c r="V7" s="86">
        <f t="shared" si="0"/>
        <v>51</v>
      </c>
      <c r="W7" s="86">
        <f t="shared" si="0"/>
        <v>48</v>
      </c>
      <c r="X7" s="86">
        <f t="shared" si="0"/>
        <v>18</v>
      </c>
      <c r="Y7" s="86">
        <f t="shared" si="0"/>
        <v>15</v>
      </c>
      <c r="Z7" s="86">
        <f t="shared" si="0"/>
        <v>3</v>
      </c>
      <c r="AA7" s="86">
        <f t="shared" si="0"/>
        <v>2672</v>
      </c>
      <c r="AB7" s="86">
        <f t="shared" si="0"/>
        <v>901</v>
      </c>
      <c r="AC7" s="15"/>
      <c r="AE7" s="56" t="s">
        <v>1</v>
      </c>
      <c r="AF7" s="17"/>
      <c r="AG7" s="55"/>
      <c r="AH7" s="57">
        <f>ROUND(E7/$AX7*1000,1)</f>
        <v>7.3</v>
      </c>
      <c r="AI7" s="58">
        <f>ROUND(H7/E7*100,1)</f>
        <v>10</v>
      </c>
      <c r="AJ7" s="57">
        <f>ROUND(K7/$AX7*1000,1)</f>
        <v>14.5</v>
      </c>
      <c r="AK7" s="58">
        <f>ROUND(N7/$E7*1000,1)</f>
        <v>1.8</v>
      </c>
      <c r="AL7" s="58">
        <f>ROUND(Q7/$E7*1000,1)</f>
        <v>0.8</v>
      </c>
      <c r="AM7" s="57">
        <f>ROUND(T7/$AX7*1000,1)</f>
        <v>-7.2</v>
      </c>
      <c r="AN7" s="57">
        <f>ROUND(U7/($E7+$U7)*1000,1)</f>
        <v>19.9</v>
      </c>
      <c r="AO7" s="58">
        <f>ROUND(V7/($E7+$U7)*1000,1)</f>
        <v>10.2</v>
      </c>
      <c r="AP7" s="58">
        <f>ROUND(W7/($E7+$U7)*1000,1)</f>
        <v>9.6</v>
      </c>
      <c r="AQ7" s="57">
        <f>ROUND(X7/($E7+$Y7)*1000,1)</f>
        <v>3.7</v>
      </c>
      <c r="AR7" s="58">
        <f>ROUND(Y7/($E7+$Y7)*1000,1)</f>
        <v>3.1</v>
      </c>
      <c r="AS7" s="58">
        <f>ROUND(Z7/$E7*1000,1)</f>
        <v>0.6</v>
      </c>
      <c r="AT7" s="57">
        <f>ROUND(AA7/$AX7*1000,1)</f>
        <v>4</v>
      </c>
      <c r="AU7" s="59">
        <f>ROUND(AB7/$AX7*1000,2)</f>
        <v>1.34</v>
      </c>
      <c r="AV7" s="53"/>
      <c r="AW7" s="60">
        <f>ROUND(AB7/$AX7*1000,3)</f>
        <v>1.343</v>
      </c>
      <c r="AX7" s="1">
        <v>671000</v>
      </c>
      <c r="BA7" s="61"/>
      <c r="BM7" s="88">
        <v>7.3</v>
      </c>
      <c r="BN7" s="88">
        <v>10</v>
      </c>
      <c r="BO7" s="88">
        <v>14.5</v>
      </c>
      <c r="BP7" s="88">
        <v>1.8</v>
      </c>
      <c r="BQ7" s="88">
        <v>0.8</v>
      </c>
      <c r="BR7" s="88">
        <v>-7.2</v>
      </c>
      <c r="BS7" s="88">
        <v>19.9</v>
      </c>
      <c r="BT7" s="88">
        <v>10.2</v>
      </c>
      <c r="BU7" s="88">
        <v>9.6</v>
      </c>
      <c r="BV7" s="88">
        <v>3.7</v>
      </c>
      <c r="BW7" s="88">
        <v>3.1</v>
      </c>
      <c r="BX7" s="88">
        <v>0.6</v>
      </c>
      <c r="BY7" s="88">
        <v>4</v>
      </c>
      <c r="BZ7" s="88">
        <v>1.34</v>
      </c>
    </row>
    <row r="8" spans="2:78" ht="20.25" customHeight="1">
      <c r="B8" s="62" t="s">
        <v>2</v>
      </c>
      <c r="C8" s="15"/>
      <c r="D8" s="15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4"/>
      <c r="U8" s="63"/>
      <c r="V8" s="63"/>
      <c r="W8" s="63"/>
      <c r="X8" s="63"/>
      <c r="Y8" s="63"/>
      <c r="Z8" s="63"/>
      <c r="AA8" s="63"/>
      <c r="AB8" s="63"/>
      <c r="AC8" s="15"/>
      <c r="AE8" s="65" t="s">
        <v>2</v>
      </c>
      <c r="AF8" s="34"/>
      <c r="AH8" s="66"/>
      <c r="AI8" s="67"/>
      <c r="AJ8" s="66"/>
      <c r="AK8" s="67"/>
      <c r="AL8" s="67"/>
      <c r="AM8" s="66"/>
      <c r="AN8" s="66"/>
      <c r="AO8" s="67"/>
      <c r="AP8" s="67"/>
      <c r="AQ8" s="66"/>
      <c r="AR8" s="67"/>
      <c r="AS8" s="67"/>
      <c r="AT8" s="66"/>
      <c r="AU8" s="68"/>
      <c r="AV8" s="53"/>
      <c r="AW8" s="69"/>
      <c r="AX8" s="4" t="s">
        <v>119</v>
      </c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</row>
    <row r="9" spans="2:78" ht="15" customHeight="1">
      <c r="B9" s="62"/>
      <c r="C9" s="15" t="s">
        <v>9</v>
      </c>
      <c r="D9" s="15"/>
      <c r="E9" s="63">
        <f>SUM(E17+E22)</f>
        <v>1837</v>
      </c>
      <c r="F9" s="63">
        <f aca="true" t="shared" si="1" ref="F9:S9">SUM(F17+F22)</f>
        <v>942</v>
      </c>
      <c r="G9" s="63">
        <f t="shared" si="1"/>
        <v>895</v>
      </c>
      <c r="H9" s="63">
        <f t="shared" si="1"/>
        <v>180</v>
      </c>
      <c r="I9" s="63">
        <f t="shared" si="1"/>
        <v>83</v>
      </c>
      <c r="J9" s="63">
        <f t="shared" si="1"/>
        <v>97</v>
      </c>
      <c r="K9" s="63">
        <f t="shared" si="1"/>
        <v>3020</v>
      </c>
      <c r="L9" s="63">
        <f t="shared" si="1"/>
        <v>1463</v>
      </c>
      <c r="M9" s="63">
        <f t="shared" si="1"/>
        <v>1557</v>
      </c>
      <c r="N9" s="63">
        <f t="shared" si="1"/>
        <v>5</v>
      </c>
      <c r="O9" s="63">
        <f t="shared" si="1"/>
        <v>4</v>
      </c>
      <c r="P9" s="63">
        <f t="shared" si="1"/>
        <v>1</v>
      </c>
      <c r="Q9" s="63">
        <f t="shared" si="1"/>
        <v>2</v>
      </c>
      <c r="R9" s="63">
        <f t="shared" si="1"/>
        <v>1</v>
      </c>
      <c r="S9" s="63">
        <f t="shared" si="1"/>
        <v>1</v>
      </c>
      <c r="T9" s="63">
        <f aca="true" t="shared" si="2" ref="T9:T15">E9-K9</f>
        <v>-1183</v>
      </c>
      <c r="U9" s="63">
        <f>SUM(V9:W9)</f>
        <v>42</v>
      </c>
      <c r="V9" s="63">
        <f aca="true" t="shared" si="3" ref="V9:AB9">SUM(V17+V22)</f>
        <v>25</v>
      </c>
      <c r="W9" s="63">
        <f t="shared" si="3"/>
        <v>17</v>
      </c>
      <c r="X9" s="63">
        <f>SUM(Y9:Z9)</f>
        <v>9</v>
      </c>
      <c r="Y9" s="63">
        <f t="shared" si="3"/>
        <v>7</v>
      </c>
      <c r="Z9" s="63">
        <f t="shared" si="3"/>
        <v>2</v>
      </c>
      <c r="AA9" s="63">
        <f t="shared" si="3"/>
        <v>1021</v>
      </c>
      <c r="AB9" s="63">
        <f t="shared" si="3"/>
        <v>323</v>
      </c>
      <c r="AC9" s="15"/>
      <c r="AE9" s="65"/>
      <c r="AF9" s="34" t="s">
        <v>123</v>
      </c>
      <c r="AH9" s="66">
        <f aca="true" t="shared" si="4" ref="AH9:AH15">ROUND(E9/$AX9*1000,1)</f>
        <v>7.6</v>
      </c>
      <c r="AI9" s="67">
        <f aca="true" t="shared" si="5" ref="AI9:AI15">ROUND(H9/E9*100,1)</f>
        <v>9.8</v>
      </c>
      <c r="AJ9" s="66">
        <f>ROUND(K9/$AX9*1000,1)</f>
        <v>12.5</v>
      </c>
      <c r="AK9" s="67">
        <f aca="true" t="shared" si="6" ref="AK9:AK15">ROUND(N9/$E9*1000,1)</f>
        <v>2.7</v>
      </c>
      <c r="AL9" s="67">
        <f aca="true" t="shared" si="7" ref="AL9:AL15">ROUND(Q9/$E9*1000,1)</f>
        <v>1.1</v>
      </c>
      <c r="AM9" s="66">
        <f aca="true" t="shared" si="8" ref="AM9:AM15">ROUND(T9/$AX9*1000,1)</f>
        <v>-4.9</v>
      </c>
      <c r="AN9" s="66">
        <f aca="true" t="shared" si="9" ref="AN9:AN15">ROUND(U9/($E9+$U9)*1000,1)</f>
        <v>22.4</v>
      </c>
      <c r="AO9" s="67">
        <f>ROUND(V9/($E9+$U9)*1000,1)</f>
        <v>13.3</v>
      </c>
      <c r="AP9" s="67">
        <f aca="true" t="shared" si="10" ref="AP9:AP15">ROUND(W9/($E9+$U9)*1000,1)</f>
        <v>9</v>
      </c>
      <c r="AQ9" s="66">
        <f aca="true" t="shared" si="11" ref="AQ9:AQ35">ROUND(X9/($E9+$Y9)*1000,1)</f>
        <v>4.9</v>
      </c>
      <c r="AR9" s="67">
        <f aca="true" t="shared" si="12" ref="AR9:AR35">ROUND(Y9/($E9+$Y9)*1000,1)</f>
        <v>3.8</v>
      </c>
      <c r="AS9" s="67">
        <f aca="true" t="shared" si="13" ref="AS9:AS15">ROUND(Z9/$E9*1000,1)</f>
        <v>1.1</v>
      </c>
      <c r="AT9" s="66">
        <f aca="true" t="shared" si="14" ref="AT9:AT15">ROUND(AA9/$AX9*1000,1)</f>
        <v>4.2</v>
      </c>
      <c r="AU9" s="68">
        <f>ROUND(AB9/$AX9*1000,2)</f>
        <v>1.33</v>
      </c>
      <c r="AV9" s="53"/>
      <c r="AW9" s="69"/>
      <c r="AX9" s="1">
        <f>AX17+AX22</f>
        <v>242460</v>
      </c>
      <c r="BM9" s="88">
        <v>7.6</v>
      </c>
      <c r="BN9" s="88">
        <v>9.8</v>
      </c>
      <c r="BO9" s="88">
        <v>12.5</v>
      </c>
      <c r="BP9" s="88">
        <v>2.7</v>
      </c>
      <c r="BQ9" s="88">
        <v>1.1</v>
      </c>
      <c r="BR9" s="88">
        <v>-4.9</v>
      </c>
      <c r="BS9" s="88">
        <v>22.4</v>
      </c>
      <c r="BT9" s="88">
        <v>13.3</v>
      </c>
      <c r="BU9" s="88">
        <v>9</v>
      </c>
      <c r="BV9" s="88">
        <v>4.9</v>
      </c>
      <c r="BW9" s="88">
        <v>3.8</v>
      </c>
      <c r="BX9" s="88">
        <v>1.1</v>
      </c>
      <c r="BY9" s="88">
        <v>4.2</v>
      </c>
      <c r="BZ9" s="88">
        <v>1.33</v>
      </c>
    </row>
    <row r="10" spans="2:78" ht="15" customHeight="1">
      <c r="B10" s="62"/>
      <c r="C10" s="15" t="s">
        <v>10</v>
      </c>
      <c r="D10" s="15"/>
      <c r="E10" s="63">
        <f aca="true" t="shared" si="15" ref="E10:M10">SUM(E24+E26+E28)</f>
        <v>274</v>
      </c>
      <c r="F10" s="63">
        <f t="shared" si="15"/>
        <v>139</v>
      </c>
      <c r="G10" s="63">
        <f t="shared" si="15"/>
        <v>135</v>
      </c>
      <c r="H10" s="63">
        <f t="shared" si="15"/>
        <v>28</v>
      </c>
      <c r="I10" s="63">
        <f t="shared" si="15"/>
        <v>14</v>
      </c>
      <c r="J10" s="63">
        <f t="shared" si="15"/>
        <v>14</v>
      </c>
      <c r="K10" s="63">
        <f t="shared" si="15"/>
        <v>1007</v>
      </c>
      <c r="L10" s="63">
        <f t="shared" si="15"/>
        <v>471</v>
      </c>
      <c r="M10" s="63">
        <f t="shared" si="15"/>
        <v>536</v>
      </c>
      <c r="N10" s="63">
        <f>SUM(N24+N26+N28)</f>
        <v>0</v>
      </c>
      <c r="O10" s="63">
        <f>SUM(O24+O26+O28)</f>
        <v>0</v>
      </c>
      <c r="P10" s="63">
        <f>SUM(P24+P26+P28)</f>
        <v>0</v>
      </c>
      <c r="Q10" s="63">
        <f>SUM(Q24+Q26+Q28)</f>
        <v>0</v>
      </c>
      <c r="R10" s="63">
        <f>R26+R28+R24</f>
        <v>0</v>
      </c>
      <c r="S10" s="63">
        <f>S26+S28+S24</f>
        <v>0</v>
      </c>
      <c r="T10" s="64">
        <f t="shared" si="2"/>
        <v>-733</v>
      </c>
      <c r="U10" s="63">
        <f aca="true" t="shared" si="16" ref="U10:Z10">SUM(U24+U26+U28)</f>
        <v>2</v>
      </c>
      <c r="V10" s="63">
        <f t="shared" si="16"/>
        <v>2</v>
      </c>
      <c r="W10" s="63">
        <f t="shared" si="16"/>
        <v>0</v>
      </c>
      <c r="X10" s="63">
        <f t="shared" si="16"/>
        <v>2</v>
      </c>
      <c r="Y10" s="63">
        <f t="shared" si="16"/>
        <v>2</v>
      </c>
      <c r="Z10" s="63">
        <f t="shared" si="16"/>
        <v>0</v>
      </c>
      <c r="AA10" s="63">
        <f>AA24+AA26+AA28</f>
        <v>157</v>
      </c>
      <c r="AB10" s="63">
        <f>AB24+AB26+AB28</f>
        <v>52</v>
      </c>
      <c r="AC10" s="15"/>
      <c r="AE10" s="65"/>
      <c r="AF10" s="34" t="s">
        <v>124</v>
      </c>
      <c r="AH10" s="66">
        <f t="shared" si="4"/>
        <v>5.1</v>
      </c>
      <c r="AI10" s="67">
        <f t="shared" si="5"/>
        <v>10.2</v>
      </c>
      <c r="AJ10" s="66">
        <f aca="true" t="shared" si="17" ref="AJ10:AJ15">ROUND(K10/$AX10*1000,1)</f>
        <v>18.7</v>
      </c>
      <c r="AK10" s="67">
        <f t="shared" si="6"/>
        <v>0</v>
      </c>
      <c r="AL10" s="67">
        <f t="shared" si="7"/>
        <v>0</v>
      </c>
      <c r="AM10" s="66">
        <f t="shared" si="8"/>
        <v>-13.6</v>
      </c>
      <c r="AN10" s="66">
        <f t="shared" si="9"/>
        <v>7.2</v>
      </c>
      <c r="AO10" s="67">
        <f aca="true" t="shared" si="18" ref="AO10:AO15">ROUND(V10/($E10+$U10)*1000,1)</f>
        <v>7.2</v>
      </c>
      <c r="AP10" s="67">
        <f t="shared" si="10"/>
        <v>0</v>
      </c>
      <c r="AQ10" s="66">
        <f t="shared" si="11"/>
        <v>7.2</v>
      </c>
      <c r="AR10" s="67">
        <f t="shared" si="12"/>
        <v>7.2</v>
      </c>
      <c r="AS10" s="67">
        <f t="shared" si="13"/>
        <v>0</v>
      </c>
      <c r="AT10" s="66">
        <f t="shared" si="14"/>
        <v>2.9</v>
      </c>
      <c r="AU10" s="68">
        <f aca="true" t="shared" si="19" ref="AU10:AU35">ROUND(AB10/$AX10*1000,2)</f>
        <v>0.96</v>
      </c>
      <c r="AV10" s="53"/>
      <c r="AX10" s="1">
        <f>AX24+AX25+AX27</f>
        <v>53959</v>
      </c>
      <c r="BM10" s="88">
        <v>5.1</v>
      </c>
      <c r="BN10" s="88">
        <v>10.2</v>
      </c>
      <c r="BO10" s="88">
        <v>18.7</v>
      </c>
      <c r="BP10" s="88">
        <v>0</v>
      </c>
      <c r="BQ10" s="88">
        <v>0</v>
      </c>
      <c r="BR10" s="88">
        <v>-13.6</v>
      </c>
      <c r="BS10" s="88">
        <v>7.2</v>
      </c>
      <c r="BT10" s="88">
        <v>7.2</v>
      </c>
      <c r="BU10" s="88">
        <v>0</v>
      </c>
      <c r="BV10" s="88">
        <v>7.2</v>
      </c>
      <c r="BW10" s="88">
        <v>7.2</v>
      </c>
      <c r="BX10" s="88">
        <v>0</v>
      </c>
      <c r="BY10" s="88">
        <v>2.9</v>
      </c>
      <c r="BZ10" s="88">
        <v>0.96</v>
      </c>
    </row>
    <row r="11" spans="2:78" ht="15" customHeight="1">
      <c r="B11" s="62"/>
      <c r="C11" s="15" t="s">
        <v>11</v>
      </c>
      <c r="D11" s="15"/>
      <c r="E11" s="63">
        <f>SUM(E19)</f>
        <v>1443</v>
      </c>
      <c r="F11" s="63">
        <f>SUM(F19)</f>
        <v>727</v>
      </c>
      <c r="G11" s="63">
        <f>SUM(G19)</f>
        <v>716</v>
      </c>
      <c r="H11" s="63">
        <f>H19</f>
        <v>144</v>
      </c>
      <c r="I11" s="63">
        <f>I19</f>
        <v>63</v>
      </c>
      <c r="J11" s="63">
        <f>J19</f>
        <v>81</v>
      </c>
      <c r="K11" s="63">
        <f>SUM(K19)</f>
        <v>2046</v>
      </c>
      <c r="L11" s="63">
        <f>SUM(L19)</f>
        <v>985</v>
      </c>
      <c r="M11" s="63">
        <f>SUM(M19)</f>
        <v>1061</v>
      </c>
      <c r="N11" s="63">
        <f aca="true" t="shared" si="20" ref="N11:S11">N19</f>
        <v>2</v>
      </c>
      <c r="O11" s="63">
        <f t="shared" si="20"/>
        <v>2</v>
      </c>
      <c r="P11" s="63">
        <f t="shared" si="20"/>
        <v>0</v>
      </c>
      <c r="Q11" s="63">
        <f t="shared" si="20"/>
        <v>1</v>
      </c>
      <c r="R11" s="63">
        <f t="shared" si="20"/>
        <v>1</v>
      </c>
      <c r="S11" s="63">
        <f t="shared" si="20"/>
        <v>0</v>
      </c>
      <c r="T11" s="63">
        <f t="shared" si="2"/>
        <v>-603</v>
      </c>
      <c r="U11" s="63">
        <f aca="true" t="shared" si="21" ref="U11:Z11">SUM(U19)</f>
        <v>27</v>
      </c>
      <c r="V11" s="63">
        <f t="shared" si="21"/>
        <v>13</v>
      </c>
      <c r="W11" s="63">
        <f t="shared" si="21"/>
        <v>14</v>
      </c>
      <c r="X11" s="63">
        <f t="shared" si="21"/>
        <v>4</v>
      </c>
      <c r="Y11" s="63">
        <f t="shared" si="21"/>
        <v>4</v>
      </c>
      <c r="Z11" s="63">
        <f t="shared" si="21"/>
        <v>0</v>
      </c>
      <c r="AA11" s="63">
        <f>AA19</f>
        <v>742</v>
      </c>
      <c r="AB11" s="63">
        <f>AB19</f>
        <v>219</v>
      </c>
      <c r="AC11" s="15"/>
      <c r="AE11" s="65"/>
      <c r="AF11" s="34" t="s">
        <v>126</v>
      </c>
      <c r="AH11" s="66">
        <f t="shared" si="4"/>
        <v>8.3</v>
      </c>
      <c r="AI11" s="67">
        <f t="shared" si="5"/>
        <v>10</v>
      </c>
      <c r="AJ11" s="66">
        <f t="shared" si="17"/>
        <v>11.8</v>
      </c>
      <c r="AK11" s="67">
        <f t="shared" si="6"/>
        <v>1.4</v>
      </c>
      <c r="AL11" s="67">
        <f t="shared" si="7"/>
        <v>0.7</v>
      </c>
      <c r="AM11" s="66">
        <f t="shared" si="8"/>
        <v>-3.5</v>
      </c>
      <c r="AN11" s="66">
        <f t="shared" si="9"/>
        <v>18.4</v>
      </c>
      <c r="AO11" s="67">
        <f t="shared" si="18"/>
        <v>8.8</v>
      </c>
      <c r="AP11" s="67">
        <f t="shared" si="10"/>
        <v>9.5</v>
      </c>
      <c r="AQ11" s="66">
        <f t="shared" si="11"/>
        <v>2.8</v>
      </c>
      <c r="AR11" s="67">
        <f t="shared" si="12"/>
        <v>2.8</v>
      </c>
      <c r="AS11" s="67">
        <f t="shared" si="13"/>
        <v>0</v>
      </c>
      <c r="AT11" s="66">
        <f t="shared" si="14"/>
        <v>4.3</v>
      </c>
      <c r="AU11" s="68">
        <f t="shared" si="19"/>
        <v>1.27</v>
      </c>
      <c r="AV11" s="53"/>
      <c r="AW11" s="69"/>
      <c r="AX11" s="1">
        <f>AX19</f>
        <v>172947</v>
      </c>
      <c r="BM11" s="88">
        <v>8.3</v>
      </c>
      <c r="BN11" s="88">
        <v>10</v>
      </c>
      <c r="BO11" s="88">
        <v>11.8</v>
      </c>
      <c r="BP11" s="88">
        <v>1.4</v>
      </c>
      <c r="BQ11" s="88">
        <v>0.7</v>
      </c>
      <c r="BR11" s="88">
        <v>-3.5</v>
      </c>
      <c r="BS11" s="88">
        <v>18.4</v>
      </c>
      <c r="BT11" s="88">
        <v>8.8</v>
      </c>
      <c r="BU11" s="88">
        <v>9.5</v>
      </c>
      <c r="BV11" s="88">
        <v>2.8</v>
      </c>
      <c r="BW11" s="88">
        <v>2.8</v>
      </c>
      <c r="BX11" s="88">
        <v>0</v>
      </c>
      <c r="BY11" s="88">
        <v>4.3</v>
      </c>
      <c r="BZ11" s="88">
        <v>1.27</v>
      </c>
    </row>
    <row r="12" spans="2:78" ht="15" customHeight="1">
      <c r="B12" s="62"/>
      <c r="C12" s="15" t="s">
        <v>12</v>
      </c>
      <c r="D12" s="15"/>
      <c r="E12" s="63">
        <f>SUM(E21+E30+E31+E32)</f>
        <v>285</v>
      </c>
      <c r="F12" s="63">
        <f>SUM(F21+F30+F31+F32)</f>
        <v>150</v>
      </c>
      <c r="G12" s="63">
        <f>SUM(G21+G30+G31+G32)</f>
        <v>135</v>
      </c>
      <c r="H12" s="63">
        <f>SUM(H21+H30+H31+H32)</f>
        <v>27</v>
      </c>
      <c r="I12" s="63">
        <f>I21+I29</f>
        <v>13</v>
      </c>
      <c r="J12" s="63">
        <f>J21+J29</f>
        <v>14</v>
      </c>
      <c r="K12" s="63">
        <f aca="true" t="shared" si="22" ref="K12:S12">SUM(K21+K30+K31+K32)</f>
        <v>991</v>
      </c>
      <c r="L12" s="63">
        <f t="shared" si="22"/>
        <v>458</v>
      </c>
      <c r="M12" s="63">
        <f t="shared" si="22"/>
        <v>533</v>
      </c>
      <c r="N12" s="63">
        <f t="shared" si="22"/>
        <v>0</v>
      </c>
      <c r="O12" s="63">
        <f t="shared" si="22"/>
        <v>0</v>
      </c>
      <c r="P12" s="63">
        <f t="shared" si="22"/>
        <v>0</v>
      </c>
      <c r="Q12" s="63">
        <f t="shared" si="22"/>
        <v>0</v>
      </c>
      <c r="R12" s="63">
        <f t="shared" si="22"/>
        <v>0</v>
      </c>
      <c r="S12" s="63">
        <f t="shared" si="22"/>
        <v>0</v>
      </c>
      <c r="T12" s="64">
        <f t="shared" si="2"/>
        <v>-706</v>
      </c>
      <c r="U12" s="63">
        <f aca="true" t="shared" si="23" ref="U12:Z12">SUM(U21+U30+U31+U32)</f>
        <v>4</v>
      </c>
      <c r="V12" s="63">
        <f>SUM(V21+V30+V31+V32)</f>
        <v>1</v>
      </c>
      <c r="W12" s="63">
        <f t="shared" si="23"/>
        <v>3</v>
      </c>
      <c r="X12" s="63">
        <f t="shared" si="23"/>
        <v>0</v>
      </c>
      <c r="Y12" s="63">
        <f t="shared" si="23"/>
        <v>0</v>
      </c>
      <c r="Z12" s="63">
        <f t="shared" si="23"/>
        <v>0</v>
      </c>
      <c r="AA12" s="63">
        <f>AA21+AA29</f>
        <v>179</v>
      </c>
      <c r="AB12" s="63">
        <f>AB21+AB29</f>
        <v>72</v>
      </c>
      <c r="AC12" s="15"/>
      <c r="AE12" s="65"/>
      <c r="AF12" s="34" t="s">
        <v>125</v>
      </c>
      <c r="AH12" s="66">
        <f t="shared" si="4"/>
        <v>5.5</v>
      </c>
      <c r="AI12" s="67">
        <f t="shared" si="5"/>
        <v>9.5</v>
      </c>
      <c r="AJ12" s="66">
        <f t="shared" si="17"/>
        <v>19.2</v>
      </c>
      <c r="AK12" s="67">
        <f>ROUND(N12/$E12*1000,1)</f>
        <v>0</v>
      </c>
      <c r="AL12" s="67">
        <f t="shared" si="7"/>
        <v>0</v>
      </c>
      <c r="AM12" s="66">
        <f t="shared" si="8"/>
        <v>-13.7</v>
      </c>
      <c r="AN12" s="66">
        <f t="shared" si="9"/>
        <v>13.8</v>
      </c>
      <c r="AO12" s="67">
        <f t="shared" si="18"/>
        <v>3.5</v>
      </c>
      <c r="AP12" s="67">
        <f t="shared" si="10"/>
        <v>10.4</v>
      </c>
      <c r="AQ12" s="66">
        <f t="shared" si="11"/>
        <v>0</v>
      </c>
      <c r="AR12" s="67">
        <f t="shared" si="12"/>
        <v>0</v>
      </c>
      <c r="AS12" s="67">
        <f t="shared" si="13"/>
        <v>0</v>
      </c>
      <c r="AT12" s="66">
        <f t="shared" si="14"/>
        <v>3.5</v>
      </c>
      <c r="AU12" s="68">
        <f t="shared" si="19"/>
        <v>1.39</v>
      </c>
      <c r="AV12" s="53"/>
      <c r="AW12" s="69"/>
      <c r="AX12" s="1">
        <f>AX21+AX29</f>
        <v>51703</v>
      </c>
      <c r="BM12" s="88">
        <v>5.5</v>
      </c>
      <c r="BN12" s="88">
        <v>9.5</v>
      </c>
      <c r="BO12" s="88">
        <v>19.2</v>
      </c>
      <c r="BP12" s="88">
        <v>0</v>
      </c>
      <c r="BQ12" s="88">
        <v>0</v>
      </c>
      <c r="BR12" s="88">
        <v>-13.7</v>
      </c>
      <c r="BS12" s="88">
        <v>13.8</v>
      </c>
      <c r="BT12" s="88">
        <v>3.5</v>
      </c>
      <c r="BU12" s="88">
        <v>10.4</v>
      </c>
      <c r="BV12" s="88">
        <v>0</v>
      </c>
      <c r="BW12" s="88">
        <v>0</v>
      </c>
      <c r="BX12" s="88">
        <v>0</v>
      </c>
      <c r="BY12" s="88">
        <v>3.5</v>
      </c>
      <c r="BZ12" s="88">
        <v>1.39</v>
      </c>
    </row>
    <row r="13" spans="2:78" ht="15" customHeight="1">
      <c r="B13" s="62"/>
      <c r="C13" s="15" t="s">
        <v>13</v>
      </c>
      <c r="D13" s="15"/>
      <c r="E13" s="63">
        <f>SUM(E18+E23)</f>
        <v>527</v>
      </c>
      <c r="F13" s="63">
        <f>SUM(F18+F23)</f>
        <v>287</v>
      </c>
      <c r="G13" s="63">
        <f>SUM(G18+G23)</f>
        <v>240</v>
      </c>
      <c r="H13" s="63">
        <f>SUM(H18+H23)</f>
        <v>58</v>
      </c>
      <c r="I13" s="63">
        <f>I18+I23</f>
        <v>28</v>
      </c>
      <c r="J13" s="63">
        <f>J18+J23</f>
        <v>30</v>
      </c>
      <c r="K13" s="63">
        <f aca="true" t="shared" si="24" ref="K13:S13">SUM(K18+K23)</f>
        <v>1299</v>
      </c>
      <c r="L13" s="63">
        <f t="shared" si="24"/>
        <v>584</v>
      </c>
      <c r="M13" s="63">
        <f t="shared" si="24"/>
        <v>715</v>
      </c>
      <c r="N13" s="63">
        <f t="shared" si="24"/>
        <v>2</v>
      </c>
      <c r="O13" s="63">
        <f t="shared" si="24"/>
        <v>1</v>
      </c>
      <c r="P13" s="63">
        <f t="shared" si="24"/>
        <v>1</v>
      </c>
      <c r="Q13" s="63">
        <f t="shared" si="24"/>
        <v>1</v>
      </c>
      <c r="R13" s="63">
        <f t="shared" si="24"/>
        <v>1</v>
      </c>
      <c r="S13" s="63">
        <f t="shared" si="24"/>
        <v>0</v>
      </c>
      <c r="T13" s="64">
        <f t="shared" si="2"/>
        <v>-772</v>
      </c>
      <c r="U13" s="63">
        <f aca="true" t="shared" si="25" ref="U13:Z13">SUM(U18+U23)</f>
        <v>5</v>
      </c>
      <c r="V13" s="63">
        <f t="shared" si="25"/>
        <v>2</v>
      </c>
      <c r="W13" s="63">
        <f t="shared" si="25"/>
        <v>3</v>
      </c>
      <c r="X13" s="63">
        <f t="shared" si="25"/>
        <v>1</v>
      </c>
      <c r="Y13" s="63">
        <f t="shared" si="25"/>
        <v>0</v>
      </c>
      <c r="Z13" s="63">
        <f t="shared" si="25"/>
        <v>1</v>
      </c>
      <c r="AA13" s="63">
        <f>AA18+AA23</f>
        <v>298</v>
      </c>
      <c r="AB13" s="63">
        <f>AB18+AB23</f>
        <v>118</v>
      </c>
      <c r="AC13" s="15"/>
      <c r="AE13" s="65"/>
      <c r="AF13" s="34" t="s">
        <v>127</v>
      </c>
      <c r="AH13" s="66">
        <f t="shared" si="4"/>
        <v>6.6</v>
      </c>
      <c r="AI13" s="67">
        <f t="shared" si="5"/>
        <v>11</v>
      </c>
      <c r="AJ13" s="66">
        <f t="shared" si="17"/>
        <v>16.4</v>
      </c>
      <c r="AK13" s="67">
        <f t="shared" si="6"/>
        <v>3.8</v>
      </c>
      <c r="AL13" s="67">
        <f t="shared" si="7"/>
        <v>1.9</v>
      </c>
      <c r="AM13" s="66">
        <f t="shared" si="8"/>
        <v>-9.7</v>
      </c>
      <c r="AN13" s="66">
        <f t="shared" si="9"/>
        <v>9.4</v>
      </c>
      <c r="AO13" s="67">
        <f t="shared" si="18"/>
        <v>3.8</v>
      </c>
      <c r="AP13" s="67">
        <f t="shared" si="10"/>
        <v>5.6</v>
      </c>
      <c r="AQ13" s="66">
        <f t="shared" si="11"/>
        <v>1.9</v>
      </c>
      <c r="AR13" s="67">
        <f t="shared" si="12"/>
        <v>0</v>
      </c>
      <c r="AS13" s="67">
        <f t="shared" si="13"/>
        <v>1.9</v>
      </c>
      <c r="AT13" s="66">
        <f t="shared" si="14"/>
        <v>3.8</v>
      </c>
      <c r="AU13" s="68">
        <f t="shared" si="19"/>
        <v>1.49</v>
      </c>
      <c r="AV13" s="53"/>
      <c r="AW13" s="69"/>
      <c r="AX13" s="1">
        <f>AX18+AX23</f>
        <v>79354</v>
      </c>
      <c r="BM13" s="88">
        <v>6.6</v>
      </c>
      <c r="BN13" s="88">
        <v>11</v>
      </c>
      <c r="BO13" s="88">
        <v>16.4</v>
      </c>
      <c r="BP13" s="88">
        <v>3.8</v>
      </c>
      <c r="BQ13" s="88">
        <v>1.9</v>
      </c>
      <c r="BR13" s="88">
        <v>-9.7</v>
      </c>
      <c r="BS13" s="88">
        <v>9.4</v>
      </c>
      <c r="BT13" s="88">
        <v>3.8</v>
      </c>
      <c r="BU13" s="88">
        <v>5.6</v>
      </c>
      <c r="BV13" s="88">
        <v>1.9</v>
      </c>
      <c r="BW13" s="88">
        <v>0</v>
      </c>
      <c r="BX13" s="88">
        <v>1.9</v>
      </c>
      <c r="BY13" s="88">
        <v>3.8</v>
      </c>
      <c r="BZ13" s="88">
        <v>1.49</v>
      </c>
    </row>
    <row r="14" spans="2:78" ht="15" customHeight="1">
      <c r="B14" s="62"/>
      <c r="C14" s="15" t="s">
        <v>14</v>
      </c>
      <c r="D14" s="15"/>
      <c r="E14" s="63">
        <f>SUM(E20+E34+E35)</f>
        <v>377</v>
      </c>
      <c r="F14" s="63">
        <f>SUM(F20+F34+F35)</f>
        <v>207</v>
      </c>
      <c r="G14" s="63">
        <f>SUM(G20+G34+G35)</f>
        <v>170</v>
      </c>
      <c r="H14" s="63">
        <f>SUM(H20+H34+H35)</f>
        <v>38</v>
      </c>
      <c r="I14" s="63">
        <f>I20+I33</f>
        <v>26</v>
      </c>
      <c r="J14" s="63">
        <f>J20+J33</f>
        <v>12</v>
      </c>
      <c r="K14" s="63">
        <f aca="true" t="shared" si="26" ref="K14:S14">SUM(K20+K34+K35)</f>
        <v>1004</v>
      </c>
      <c r="L14" s="63">
        <f t="shared" si="26"/>
        <v>481</v>
      </c>
      <c r="M14" s="63">
        <f t="shared" si="26"/>
        <v>523</v>
      </c>
      <c r="N14" s="63">
        <f t="shared" si="26"/>
        <v>0</v>
      </c>
      <c r="O14" s="63">
        <f t="shared" si="26"/>
        <v>0</v>
      </c>
      <c r="P14" s="63">
        <f t="shared" si="26"/>
        <v>0</v>
      </c>
      <c r="Q14" s="63">
        <f t="shared" si="26"/>
        <v>0</v>
      </c>
      <c r="R14" s="63">
        <f t="shared" si="26"/>
        <v>0</v>
      </c>
      <c r="S14" s="63">
        <f t="shared" si="26"/>
        <v>0</v>
      </c>
      <c r="T14" s="64">
        <f t="shared" si="2"/>
        <v>-627</v>
      </c>
      <c r="U14" s="63">
        <f aca="true" t="shared" si="27" ref="U14:Z14">SUM(U20+U34+U35)</f>
        <v>13</v>
      </c>
      <c r="V14" s="63">
        <f t="shared" si="27"/>
        <v>5</v>
      </c>
      <c r="W14" s="63">
        <f t="shared" si="27"/>
        <v>8</v>
      </c>
      <c r="X14" s="63">
        <f t="shared" si="27"/>
        <v>1</v>
      </c>
      <c r="Y14" s="63">
        <f t="shared" si="27"/>
        <v>1</v>
      </c>
      <c r="Z14" s="63">
        <f t="shared" si="27"/>
        <v>0</v>
      </c>
      <c r="AA14" s="63">
        <f>AA20+AA33</f>
        <v>214</v>
      </c>
      <c r="AB14" s="63">
        <f>AB20+AB33</f>
        <v>90</v>
      </c>
      <c r="AC14" s="15"/>
      <c r="AE14" s="65"/>
      <c r="AF14" s="34" t="s">
        <v>128</v>
      </c>
      <c r="AH14" s="66">
        <f t="shared" si="4"/>
        <v>6.4</v>
      </c>
      <c r="AI14" s="67">
        <f t="shared" si="5"/>
        <v>10.1</v>
      </c>
      <c r="AJ14" s="66">
        <f t="shared" si="17"/>
        <v>16.9</v>
      </c>
      <c r="AK14" s="67">
        <f t="shared" si="6"/>
        <v>0</v>
      </c>
      <c r="AL14" s="67">
        <f t="shared" si="7"/>
        <v>0</v>
      </c>
      <c r="AM14" s="66">
        <f t="shared" si="8"/>
        <v>-10.6</v>
      </c>
      <c r="AN14" s="66">
        <f t="shared" si="9"/>
        <v>33.3</v>
      </c>
      <c r="AO14" s="67">
        <f t="shared" si="18"/>
        <v>12.8</v>
      </c>
      <c r="AP14" s="67">
        <f t="shared" si="10"/>
        <v>20.5</v>
      </c>
      <c r="AQ14" s="66">
        <f t="shared" si="11"/>
        <v>2.6</v>
      </c>
      <c r="AR14" s="67">
        <f t="shared" si="12"/>
        <v>2.6</v>
      </c>
      <c r="AS14" s="67">
        <f t="shared" si="13"/>
        <v>0</v>
      </c>
      <c r="AT14" s="66">
        <f t="shared" si="14"/>
        <v>3.6</v>
      </c>
      <c r="AU14" s="68">
        <f t="shared" si="19"/>
        <v>1.52</v>
      </c>
      <c r="AV14" s="53"/>
      <c r="AX14" s="1">
        <f>AX20+AX33</f>
        <v>59254</v>
      </c>
      <c r="BM14" s="88">
        <v>6.4</v>
      </c>
      <c r="BN14" s="88">
        <v>10.1</v>
      </c>
      <c r="BO14" s="88">
        <v>16.9</v>
      </c>
      <c r="BP14" s="88">
        <v>0</v>
      </c>
      <c r="BQ14" s="88">
        <v>0</v>
      </c>
      <c r="BR14" s="88">
        <v>-10.6</v>
      </c>
      <c r="BS14" s="88">
        <v>33.3</v>
      </c>
      <c r="BT14" s="88">
        <v>12.8</v>
      </c>
      <c r="BU14" s="88">
        <v>20.5</v>
      </c>
      <c r="BV14" s="88">
        <v>2.6</v>
      </c>
      <c r="BW14" s="88">
        <v>2.6</v>
      </c>
      <c r="BX14" s="88">
        <v>0</v>
      </c>
      <c r="BY14" s="88">
        <v>3.6</v>
      </c>
      <c r="BZ14" s="88">
        <v>1.52</v>
      </c>
    </row>
    <row r="15" spans="2:78" ht="15" customHeight="1">
      <c r="B15" s="62"/>
      <c r="C15" s="15" t="s">
        <v>15</v>
      </c>
      <c r="D15" s="15"/>
      <c r="E15" s="63">
        <f>SUM(E37:E40)</f>
        <v>144</v>
      </c>
      <c r="F15" s="63">
        <f>SUM(F37:F40)</f>
        <v>74</v>
      </c>
      <c r="G15" s="63">
        <f>SUM(G37:G40)</f>
        <v>70</v>
      </c>
      <c r="H15" s="63">
        <f>SUM(H37:H40)</f>
        <v>13</v>
      </c>
      <c r="I15" s="63">
        <f>I36</f>
        <v>6</v>
      </c>
      <c r="J15" s="63">
        <f>J36</f>
        <v>7</v>
      </c>
      <c r="K15" s="63">
        <f aca="true" t="shared" si="28" ref="K15:S15">SUM(K37:K40)</f>
        <v>357</v>
      </c>
      <c r="L15" s="63">
        <f t="shared" si="28"/>
        <v>169</v>
      </c>
      <c r="M15" s="63">
        <f t="shared" si="28"/>
        <v>188</v>
      </c>
      <c r="N15" s="63">
        <f t="shared" si="28"/>
        <v>0</v>
      </c>
      <c r="O15" s="63">
        <f t="shared" si="28"/>
        <v>0</v>
      </c>
      <c r="P15" s="63">
        <f>SUM(P37:P40)</f>
        <v>0</v>
      </c>
      <c r="Q15" s="63">
        <f t="shared" si="28"/>
        <v>0</v>
      </c>
      <c r="R15" s="63">
        <f t="shared" si="28"/>
        <v>0</v>
      </c>
      <c r="S15" s="63">
        <f t="shared" si="28"/>
        <v>0</v>
      </c>
      <c r="T15" s="64">
        <f t="shared" si="2"/>
        <v>-213</v>
      </c>
      <c r="U15" s="63">
        <f aca="true" t="shared" si="29" ref="U15:Z15">SUM(U37:U40)</f>
        <v>6</v>
      </c>
      <c r="V15" s="63">
        <f t="shared" si="29"/>
        <v>3</v>
      </c>
      <c r="W15" s="63">
        <f t="shared" si="29"/>
        <v>3</v>
      </c>
      <c r="X15" s="63">
        <f t="shared" si="29"/>
        <v>1</v>
      </c>
      <c r="Y15" s="63">
        <f t="shared" si="29"/>
        <v>1</v>
      </c>
      <c r="Z15" s="63">
        <f t="shared" si="29"/>
        <v>0</v>
      </c>
      <c r="AA15" s="63">
        <f>AA36</f>
        <v>61</v>
      </c>
      <c r="AB15" s="63">
        <f>AB36</f>
        <v>27</v>
      </c>
      <c r="AC15" s="15"/>
      <c r="AE15" s="65"/>
      <c r="AF15" s="34" t="s">
        <v>129</v>
      </c>
      <c r="AH15" s="66">
        <f t="shared" si="4"/>
        <v>7.2</v>
      </c>
      <c r="AI15" s="67">
        <f t="shared" si="5"/>
        <v>9</v>
      </c>
      <c r="AJ15" s="66">
        <f t="shared" si="17"/>
        <v>17.9</v>
      </c>
      <c r="AK15" s="67">
        <f t="shared" si="6"/>
        <v>0</v>
      </c>
      <c r="AL15" s="67">
        <f t="shared" si="7"/>
        <v>0</v>
      </c>
      <c r="AM15" s="66">
        <f t="shared" si="8"/>
        <v>-10.7</v>
      </c>
      <c r="AN15" s="66">
        <f t="shared" si="9"/>
        <v>40</v>
      </c>
      <c r="AO15" s="67">
        <f t="shared" si="18"/>
        <v>20</v>
      </c>
      <c r="AP15" s="67">
        <f t="shared" si="10"/>
        <v>20</v>
      </c>
      <c r="AQ15" s="66">
        <f t="shared" si="11"/>
        <v>6.9</v>
      </c>
      <c r="AR15" s="67">
        <f t="shared" si="12"/>
        <v>6.9</v>
      </c>
      <c r="AS15" s="67">
        <f t="shared" si="13"/>
        <v>0</v>
      </c>
      <c r="AT15" s="66">
        <f t="shared" si="14"/>
        <v>3.1</v>
      </c>
      <c r="AU15" s="68">
        <f>ROUND(AB15/$AX15*1000,2)</f>
        <v>1.35</v>
      </c>
      <c r="AV15" s="53"/>
      <c r="AW15" s="69"/>
      <c r="AX15" s="1">
        <f>AX36</f>
        <v>19949</v>
      </c>
      <c r="BM15" s="88">
        <v>7.2</v>
      </c>
      <c r="BN15" s="88">
        <v>9</v>
      </c>
      <c r="BO15" s="88">
        <v>17.9</v>
      </c>
      <c r="BP15" s="88">
        <v>0</v>
      </c>
      <c r="BQ15" s="88">
        <v>0</v>
      </c>
      <c r="BR15" s="88">
        <v>-10.7</v>
      </c>
      <c r="BS15" s="88">
        <v>40</v>
      </c>
      <c r="BT15" s="88">
        <v>20</v>
      </c>
      <c r="BU15" s="88">
        <v>20</v>
      </c>
      <c r="BV15" s="88">
        <v>6.9</v>
      </c>
      <c r="BW15" s="88">
        <v>6.9</v>
      </c>
      <c r="BX15" s="88">
        <v>0</v>
      </c>
      <c r="BY15" s="88">
        <v>3.1</v>
      </c>
      <c r="BZ15" s="88">
        <v>1.35</v>
      </c>
    </row>
    <row r="16" spans="2:78" ht="17.25" customHeight="1">
      <c r="B16" s="62" t="s">
        <v>3</v>
      </c>
      <c r="C16" s="15"/>
      <c r="D16" s="15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4"/>
      <c r="U16" s="63"/>
      <c r="V16" s="63"/>
      <c r="W16" s="63"/>
      <c r="X16" s="63"/>
      <c r="Y16" s="63"/>
      <c r="Z16" s="63"/>
      <c r="AA16" s="63"/>
      <c r="AB16" s="63"/>
      <c r="AC16" s="15"/>
      <c r="AE16" s="65" t="s">
        <v>3</v>
      </c>
      <c r="AF16" s="34"/>
      <c r="AH16" s="66"/>
      <c r="AI16" s="67"/>
      <c r="AJ16" s="66"/>
      <c r="AK16" s="67"/>
      <c r="AL16" s="67"/>
      <c r="AM16" s="66"/>
      <c r="AN16" s="66"/>
      <c r="AO16" s="67"/>
      <c r="AP16" s="67"/>
      <c r="AQ16" s="66"/>
      <c r="AR16" s="67"/>
      <c r="AS16" s="67"/>
      <c r="AT16" s="66"/>
      <c r="AU16" s="68"/>
      <c r="AV16" s="53"/>
      <c r="BB16" s="70" t="s">
        <v>116</v>
      </c>
      <c r="BC16" s="70" t="s">
        <v>114</v>
      </c>
      <c r="BD16" s="70" t="s">
        <v>115</v>
      </c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</row>
    <row r="17" spans="2:78" ht="15" customHeight="1">
      <c r="B17" s="62"/>
      <c r="C17" s="15" t="s">
        <v>16</v>
      </c>
      <c r="D17" s="15"/>
      <c r="E17" s="63">
        <f aca="true" t="shared" si="30" ref="E17:E26">SUM(F17:G17)</f>
        <v>1589</v>
      </c>
      <c r="F17" s="63">
        <v>832</v>
      </c>
      <c r="G17" s="63">
        <v>757</v>
      </c>
      <c r="H17" s="63">
        <f>SUM(I17:J17)</f>
        <v>155</v>
      </c>
      <c r="I17" s="63">
        <v>74</v>
      </c>
      <c r="J17" s="63">
        <v>81</v>
      </c>
      <c r="K17" s="63">
        <f>SUM(L17:M17)</f>
        <v>2425</v>
      </c>
      <c r="L17" s="63">
        <v>1173</v>
      </c>
      <c r="M17" s="63">
        <v>1252</v>
      </c>
      <c r="N17" s="63">
        <f>SUM(O17:P17)</f>
        <v>5</v>
      </c>
      <c r="O17" s="63">
        <v>4</v>
      </c>
      <c r="P17" s="63">
        <v>1</v>
      </c>
      <c r="Q17" s="63">
        <f aca="true" t="shared" si="31" ref="Q17:Q23">SUM(R17:S17)</f>
        <v>2</v>
      </c>
      <c r="R17" s="63">
        <v>1</v>
      </c>
      <c r="S17" s="63">
        <v>1</v>
      </c>
      <c r="T17" s="64">
        <f aca="true" t="shared" si="32" ref="T17:T24">E17-K17</f>
        <v>-836</v>
      </c>
      <c r="U17" s="63">
        <f>SUM(V17:W17)</f>
        <v>33</v>
      </c>
      <c r="V17" s="63">
        <v>18</v>
      </c>
      <c r="W17" s="63">
        <v>15</v>
      </c>
      <c r="X17" s="63">
        <f>SUM(Y17:Z17)</f>
        <v>8</v>
      </c>
      <c r="Y17" s="63">
        <v>6</v>
      </c>
      <c r="Z17" s="63">
        <v>2</v>
      </c>
      <c r="AA17" s="63">
        <v>894</v>
      </c>
      <c r="AB17" s="63">
        <v>280</v>
      </c>
      <c r="AC17" s="15"/>
      <c r="AE17" s="65"/>
      <c r="AF17" s="34" t="s">
        <v>16</v>
      </c>
      <c r="AH17" s="66">
        <f aca="true" t="shared" si="33" ref="AH17:AH40">ROUND(E17/$AX17*1000,1)</f>
        <v>7.8</v>
      </c>
      <c r="AI17" s="67">
        <f aca="true" t="shared" si="34" ref="AI17:AI40">ROUND(H17/E17*100,1)</f>
        <v>9.8</v>
      </c>
      <c r="AJ17" s="66">
        <f aca="true" t="shared" si="35" ref="AJ17:AJ40">ROUND(K17/$AX17*1000,1)</f>
        <v>11.9</v>
      </c>
      <c r="AK17" s="67">
        <f aca="true" t="shared" si="36" ref="AK17:AK40">ROUND(N17/$E17*1000,1)</f>
        <v>3.1</v>
      </c>
      <c r="AL17" s="67">
        <f aca="true" t="shared" si="37" ref="AL17:AL40">ROUND(Q17/$E17*1000,1)</f>
        <v>1.3</v>
      </c>
      <c r="AM17" s="66">
        <f aca="true" t="shared" si="38" ref="AM17:AM40">ROUND(T17/$AX17*1000,1)</f>
        <v>-4.1</v>
      </c>
      <c r="AN17" s="66">
        <f aca="true" t="shared" si="39" ref="AN17:AN40">ROUND(U17/($E17+$U17)*1000,1)</f>
        <v>20.3</v>
      </c>
      <c r="AO17" s="67">
        <f aca="true" t="shared" si="40" ref="AO17:AO40">ROUND(V17/($E17+$U17)*1000,1)</f>
        <v>11.1</v>
      </c>
      <c r="AP17" s="67">
        <f aca="true" t="shared" si="41" ref="AP17:AP40">ROUND(W17/($E17+$U17)*1000,1)</f>
        <v>9.2</v>
      </c>
      <c r="AQ17" s="66">
        <f t="shared" si="11"/>
        <v>5</v>
      </c>
      <c r="AR17" s="67">
        <f t="shared" si="12"/>
        <v>3.8</v>
      </c>
      <c r="AS17" s="67">
        <f aca="true" t="shared" si="42" ref="AS17:AS40">ROUND(Z17/$E17*1000,1)</f>
        <v>1.3</v>
      </c>
      <c r="AT17" s="66">
        <f aca="true" t="shared" si="43" ref="AT17:AT40">ROUND(AA17/$AX17*1000,1)</f>
        <v>4.4</v>
      </c>
      <c r="AU17" s="68">
        <f t="shared" si="19"/>
        <v>1.37</v>
      </c>
      <c r="AV17" s="53"/>
      <c r="AX17" s="89">
        <v>204428</v>
      </c>
      <c r="AZ17" s="82" t="s">
        <v>89</v>
      </c>
      <c r="BA17" s="82" t="s">
        <v>16</v>
      </c>
      <c r="BB17" s="89">
        <v>204428</v>
      </c>
      <c r="BC17" s="83">
        <v>99081</v>
      </c>
      <c r="BD17" s="83">
        <v>105347</v>
      </c>
      <c r="BM17" s="88">
        <v>7.8</v>
      </c>
      <c r="BN17" s="88">
        <v>9.8</v>
      </c>
      <c r="BO17" s="88">
        <v>11.9</v>
      </c>
      <c r="BP17" s="88">
        <v>3.1</v>
      </c>
      <c r="BQ17" s="88">
        <v>1.3</v>
      </c>
      <c r="BR17" s="88">
        <v>-4.1</v>
      </c>
      <c r="BS17" s="88">
        <v>20.3</v>
      </c>
      <c r="BT17" s="88">
        <v>11.1</v>
      </c>
      <c r="BU17" s="88">
        <v>9.2</v>
      </c>
      <c r="BV17" s="88">
        <v>5</v>
      </c>
      <c r="BW17" s="88">
        <v>3.8</v>
      </c>
      <c r="BX17" s="88">
        <v>1.3</v>
      </c>
      <c r="BY17" s="88">
        <v>4.4</v>
      </c>
      <c r="BZ17" s="88">
        <v>1.37</v>
      </c>
    </row>
    <row r="18" spans="2:78" ht="15" customHeight="1">
      <c r="B18" s="62"/>
      <c r="C18" s="15" t="s">
        <v>17</v>
      </c>
      <c r="D18" s="15"/>
      <c r="E18" s="63">
        <f t="shared" si="30"/>
        <v>390</v>
      </c>
      <c r="F18" s="63">
        <v>212</v>
      </c>
      <c r="G18" s="63">
        <v>178</v>
      </c>
      <c r="H18" s="63">
        <f aca="true" t="shared" si="44" ref="H18:H24">SUM(I18:J18)</f>
        <v>48</v>
      </c>
      <c r="I18" s="63">
        <v>23</v>
      </c>
      <c r="J18" s="63">
        <v>25</v>
      </c>
      <c r="K18" s="63">
        <f aca="true" t="shared" si="45" ref="K18:K40">SUM(L18:M18)</f>
        <v>893</v>
      </c>
      <c r="L18" s="63">
        <v>400</v>
      </c>
      <c r="M18" s="63">
        <v>493</v>
      </c>
      <c r="N18" s="63">
        <f aca="true" t="shared" si="46" ref="N18:N24">SUM(O18:P18)</f>
        <v>2</v>
      </c>
      <c r="O18" s="63">
        <v>1</v>
      </c>
      <c r="P18" s="63">
        <v>1</v>
      </c>
      <c r="Q18" s="63">
        <f t="shared" si="31"/>
        <v>1</v>
      </c>
      <c r="R18" s="63">
        <v>1</v>
      </c>
      <c r="S18" s="63">
        <v>0</v>
      </c>
      <c r="T18" s="64">
        <f t="shared" si="32"/>
        <v>-503</v>
      </c>
      <c r="U18" s="63">
        <f aca="true" t="shared" si="47" ref="U18:U24">SUM(V18:W18)</f>
        <v>4</v>
      </c>
      <c r="V18" s="63">
        <v>2</v>
      </c>
      <c r="W18" s="63">
        <v>2</v>
      </c>
      <c r="X18" s="63">
        <f aca="true" t="shared" si="48" ref="X18:X24">SUM(Y18:Z18)</f>
        <v>1</v>
      </c>
      <c r="Y18" s="63">
        <v>0</v>
      </c>
      <c r="Z18" s="63">
        <v>1</v>
      </c>
      <c r="AA18" s="63">
        <v>227</v>
      </c>
      <c r="AB18" s="63">
        <v>88</v>
      </c>
      <c r="AC18" s="15"/>
      <c r="AE18" s="65"/>
      <c r="AF18" s="34" t="s">
        <v>17</v>
      </c>
      <c r="AH18" s="66">
        <f t="shared" si="33"/>
        <v>7</v>
      </c>
      <c r="AI18" s="67">
        <f t="shared" si="34"/>
        <v>12.3</v>
      </c>
      <c r="AJ18" s="66">
        <f t="shared" si="35"/>
        <v>16</v>
      </c>
      <c r="AK18" s="67">
        <f t="shared" si="36"/>
        <v>5.1</v>
      </c>
      <c r="AL18" s="67">
        <f t="shared" si="37"/>
        <v>2.6</v>
      </c>
      <c r="AM18" s="66">
        <f t="shared" si="38"/>
        <v>-9</v>
      </c>
      <c r="AN18" s="66">
        <f t="shared" si="39"/>
        <v>10.2</v>
      </c>
      <c r="AO18" s="67">
        <f t="shared" si="40"/>
        <v>5.1</v>
      </c>
      <c r="AP18" s="67">
        <f t="shared" si="41"/>
        <v>5.1</v>
      </c>
      <c r="AQ18" s="66">
        <f t="shared" si="11"/>
        <v>2.6</v>
      </c>
      <c r="AR18" s="67">
        <f t="shared" si="12"/>
        <v>0</v>
      </c>
      <c r="AS18" s="67">
        <f t="shared" si="42"/>
        <v>2.6</v>
      </c>
      <c r="AT18" s="66">
        <f t="shared" si="43"/>
        <v>4.1</v>
      </c>
      <c r="AU18" s="68">
        <f t="shared" si="19"/>
        <v>1.58</v>
      </c>
      <c r="AV18" s="53"/>
      <c r="AX18" s="89">
        <v>55772</v>
      </c>
      <c r="AZ18" s="82" t="s">
        <v>90</v>
      </c>
      <c r="BA18" s="82" t="s">
        <v>17</v>
      </c>
      <c r="BB18" s="89">
        <v>55772</v>
      </c>
      <c r="BC18" s="83">
        <v>27633</v>
      </c>
      <c r="BD18" s="83">
        <v>28139</v>
      </c>
      <c r="BM18" s="88">
        <v>7</v>
      </c>
      <c r="BN18" s="88">
        <v>12.3</v>
      </c>
      <c r="BO18" s="88">
        <v>16</v>
      </c>
      <c r="BP18" s="88">
        <v>5.1</v>
      </c>
      <c r="BQ18" s="88">
        <v>2.6</v>
      </c>
      <c r="BR18" s="88">
        <v>-9</v>
      </c>
      <c r="BS18" s="88">
        <v>10.2</v>
      </c>
      <c r="BT18" s="88">
        <v>5.1</v>
      </c>
      <c r="BU18" s="88">
        <v>5.1</v>
      </c>
      <c r="BV18" s="88">
        <v>2.6</v>
      </c>
      <c r="BW18" s="88">
        <v>0</v>
      </c>
      <c r="BX18" s="88">
        <v>2.6</v>
      </c>
      <c r="BY18" s="88">
        <v>4.1</v>
      </c>
      <c r="BZ18" s="88">
        <v>1.58</v>
      </c>
    </row>
    <row r="19" spans="2:78" ht="15" customHeight="1">
      <c r="B19" s="62"/>
      <c r="C19" s="15" t="s">
        <v>18</v>
      </c>
      <c r="D19" s="15"/>
      <c r="E19" s="63">
        <f t="shared" si="30"/>
        <v>1443</v>
      </c>
      <c r="F19" s="63">
        <v>727</v>
      </c>
      <c r="G19" s="63">
        <v>716</v>
      </c>
      <c r="H19" s="63">
        <f t="shared" si="44"/>
        <v>144</v>
      </c>
      <c r="I19" s="63">
        <v>63</v>
      </c>
      <c r="J19" s="63">
        <v>81</v>
      </c>
      <c r="K19" s="63">
        <f t="shared" si="45"/>
        <v>2046</v>
      </c>
      <c r="L19" s="63">
        <v>985</v>
      </c>
      <c r="M19" s="63">
        <v>1061</v>
      </c>
      <c r="N19" s="63">
        <f t="shared" si="46"/>
        <v>2</v>
      </c>
      <c r="O19" s="63">
        <v>2</v>
      </c>
      <c r="P19" s="63">
        <v>0</v>
      </c>
      <c r="Q19" s="63">
        <f t="shared" si="31"/>
        <v>1</v>
      </c>
      <c r="R19" s="63">
        <v>1</v>
      </c>
      <c r="S19" s="63">
        <v>0</v>
      </c>
      <c r="T19" s="64">
        <f t="shared" si="32"/>
        <v>-603</v>
      </c>
      <c r="U19" s="63">
        <f t="shared" si="47"/>
        <v>27</v>
      </c>
      <c r="V19" s="63">
        <v>13</v>
      </c>
      <c r="W19" s="63">
        <v>14</v>
      </c>
      <c r="X19" s="63">
        <f t="shared" si="48"/>
        <v>4</v>
      </c>
      <c r="Y19" s="63">
        <v>4</v>
      </c>
      <c r="Z19" s="63">
        <v>0</v>
      </c>
      <c r="AA19" s="63">
        <v>742</v>
      </c>
      <c r="AB19" s="63">
        <v>219</v>
      </c>
      <c r="AC19" s="15"/>
      <c r="AE19" s="65"/>
      <c r="AF19" s="34" t="s">
        <v>18</v>
      </c>
      <c r="AH19" s="66">
        <f t="shared" si="33"/>
        <v>8.3</v>
      </c>
      <c r="AI19" s="67">
        <f t="shared" si="34"/>
        <v>10</v>
      </c>
      <c r="AJ19" s="66">
        <f t="shared" si="35"/>
        <v>11.8</v>
      </c>
      <c r="AK19" s="67">
        <f t="shared" si="36"/>
        <v>1.4</v>
      </c>
      <c r="AL19" s="67">
        <f t="shared" si="37"/>
        <v>0.7</v>
      </c>
      <c r="AM19" s="66">
        <f t="shared" si="38"/>
        <v>-3.5</v>
      </c>
      <c r="AN19" s="66">
        <f t="shared" si="39"/>
        <v>18.4</v>
      </c>
      <c r="AO19" s="67">
        <f t="shared" si="40"/>
        <v>8.8</v>
      </c>
      <c r="AP19" s="67">
        <f t="shared" si="41"/>
        <v>9.5</v>
      </c>
      <c r="AQ19" s="66">
        <f t="shared" si="11"/>
        <v>2.8</v>
      </c>
      <c r="AR19" s="67">
        <f t="shared" si="12"/>
        <v>2.8</v>
      </c>
      <c r="AS19" s="67">
        <f t="shared" si="42"/>
        <v>0</v>
      </c>
      <c r="AT19" s="66">
        <f t="shared" si="43"/>
        <v>4.3</v>
      </c>
      <c r="AU19" s="68">
        <f t="shared" si="19"/>
        <v>1.27</v>
      </c>
      <c r="AV19" s="53"/>
      <c r="AX19" s="89">
        <v>172947</v>
      </c>
      <c r="AZ19" s="82" t="s">
        <v>91</v>
      </c>
      <c r="BA19" s="82" t="s">
        <v>18</v>
      </c>
      <c r="BB19" s="89">
        <v>172947</v>
      </c>
      <c r="BC19" s="83">
        <v>83561</v>
      </c>
      <c r="BD19" s="83">
        <v>89386</v>
      </c>
      <c r="BM19" s="88">
        <v>8.3</v>
      </c>
      <c r="BN19" s="88">
        <v>10</v>
      </c>
      <c r="BO19" s="88">
        <v>11.8</v>
      </c>
      <c r="BP19" s="88">
        <v>1.4</v>
      </c>
      <c r="BQ19" s="88">
        <v>0.7</v>
      </c>
      <c r="BR19" s="88">
        <v>-3.5</v>
      </c>
      <c r="BS19" s="88">
        <v>18.4</v>
      </c>
      <c r="BT19" s="88">
        <v>8.8</v>
      </c>
      <c r="BU19" s="88">
        <v>9.5</v>
      </c>
      <c r="BV19" s="88">
        <v>2.8</v>
      </c>
      <c r="BW19" s="88">
        <v>2.8</v>
      </c>
      <c r="BX19" s="88">
        <v>0</v>
      </c>
      <c r="BY19" s="88">
        <v>4.3</v>
      </c>
      <c r="BZ19" s="88">
        <v>1.27</v>
      </c>
    </row>
    <row r="20" spans="2:78" ht="15" customHeight="1">
      <c r="B20" s="62"/>
      <c r="C20" s="15" t="s">
        <v>19</v>
      </c>
      <c r="D20" s="15"/>
      <c r="E20" s="63">
        <f t="shared" si="30"/>
        <v>315</v>
      </c>
      <c r="F20" s="63">
        <v>176</v>
      </c>
      <c r="G20" s="63">
        <v>139</v>
      </c>
      <c r="H20" s="63">
        <f t="shared" si="44"/>
        <v>32</v>
      </c>
      <c r="I20" s="63">
        <v>24</v>
      </c>
      <c r="J20" s="63">
        <v>8</v>
      </c>
      <c r="K20" s="63">
        <f t="shared" si="45"/>
        <v>736</v>
      </c>
      <c r="L20" s="63">
        <v>356</v>
      </c>
      <c r="M20" s="63">
        <v>380</v>
      </c>
      <c r="N20" s="63">
        <f t="shared" si="46"/>
        <v>0</v>
      </c>
      <c r="O20" s="63">
        <v>0</v>
      </c>
      <c r="P20" s="63">
        <v>0</v>
      </c>
      <c r="Q20" s="63">
        <f t="shared" si="31"/>
        <v>0</v>
      </c>
      <c r="R20" s="63">
        <v>0</v>
      </c>
      <c r="S20" s="63">
        <v>0</v>
      </c>
      <c r="T20" s="64">
        <f t="shared" si="32"/>
        <v>-421</v>
      </c>
      <c r="U20" s="63">
        <f t="shared" si="47"/>
        <v>9</v>
      </c>
      <c r="V20" s="63">
        <v>3</v>
      </c>
      <c r="W20" s="63">
        <v>6</v>
      </c>
      <c r="X20" s="63">
        <f t="shared" si="48"/>
        <v>1</v>
      </c>
      <c r="Y20" s="63">
        <v>1</v>
      </c>
      <c r="Z20" s="63">
        <v>0</v>
      </c>
      <c r="AA20" s="63">
        <v>172</v>
      </c>
      <c r="AB20" s="63">
        <v>77</v>
      </c>
      <c r="AC20" s="15"/>
      <c r="AE20" s="65"/>
      <c r="AF20" s="34" t="s">
        <v>19</v>
      </c>
      <c r="AH20" s="66">
        <f t="shared" si="33"/>
        <v>6.9</v>
      </c>
      <c r="AI20" s="67">
        <f t="shared" si="34"/>
        <v>10.2</v>
      </c>
      <c r="AJ20" s="66">
        <f t="shared" si="35"/>
        <v>16</v>
      </c>
      <c r="AK20" s="67">
        <f t="shared" si="36"/>
        <v>0</v>
      </c>
      <c r="AL20" s="67">
        <f t="shared" si="37"/>
        <v>0</v>
      </c>
      <c r="AM20" s="66">
        <f t="shared" si="38"/>
        <v>-9.2</v>
      </c>
      <c r="AN20" s="66">
        <f t="shared" si="39"/>
        <v>27.8</v>
      </c>
      <c r="AO20" s="67">
        <f t="shared" si="40"/>
        <v>9.3</v>
      </c>
      <c r="AP20" s="67">
        <f t="shared" si="41"/>
        <v>18.5</v>
      </c>
      <c r="AQ20" s="66">
        <f t="shared" si="11"/>
        <v>3.2</v>
      </c>
      <c r="AR20" s="67">
        <f t="shared" si="12"/>
        <v>3.2</v>
      </c>
      <c r="AS20" s="67">
        <f t="shared" si="42"/>
        <v>0</v>
      </c>
      <c r="AT20" s="66">
        <f t="shared" si="43"/>
        <v>3.7</v>
      </c>
      <c r="AU20" s="68">
        <f t="shared" si="19"/>
        <v>1.68</v>
      </c>
      <c r="AV20" s="53"/>
      <c r="AX20" s="89">
        <v>45911</v>
      </c>
      <c r="AZ20" s="82" t="s">
        <v>92</v>
      </c>
      <c r="BA20" s="82" t="s">
        <v>19</v>
      </c>
      <c r="BB20" s="89">
        <v>45911</v>
      </c>
      <c r="BC20" s="83">
        <v>21625</v>
      </c>
      <c r="BD20" s="83">
        <v>24286</v>
      </c>
      <c r="BM20" s="88">
        <v>6.9</v>
      </c>
      <c r="BN20" s="88">
        <v>10.2</v>
      </c>
      <c r="BO20" s="88">
        <v>16</v>
      </c>
      <c r="BP20" s="88">
        <v>0</v>
      </c>
      <c r="BQ20" s="88">
        <v>0</v>
      </c>
      <c r="BR20" s="88">
        <v>-9.2</v>
      </c>
      <c r="BS20" s="88">
        <v>27.8</v>
      </c>
      <c r="BT20" s="88">
        <v>9.3</v>
      </c>
      <c r="BU20" s="88">
        <v>18.5</v>
      </c>
      <c r="BV20" s="88">
        <v>3.2</v>
      </c>
      <c r="BW20" s="88">
        <v>3.2</v>
      </c>
      <c r="BX20" s="88">
        <v>0</v>
      </c>
      <c r="BY20" s="88">
        <v>3.7</v>
      </c>
      <c r="BZ20" s="88">
        <v>1.68</v>
      </c>
    </row>
    <row r="21" spans="2:78" ht="15" customHeight="1">
      <c r="B21" s="62"/>
      <c r="C21" s="15" t="s">
        <v>20</v>
      </c>
      <c r="D21" s="15"/>
      <c r="E21" s="63">
        <f t="shared" si="30"/>
        <v>188</v>
      </c>
      <c r="F21" s="63">
        <v>106</v>
      </c>
      <c r="G21" s="63">
        <v>82</v>
      </c>
      <c r="H21" s="63">
        <f t="shared" si="44"/>
        <v>18</v>
      </c>
      <c r="I21" s="63">
        <v>12</v>
      </c>
      <c r="J21" s="63">
        <v>6</v>
      </c>
      <c r="K21" s="63">
        <f t="shared" si="45"/>
        <v>603</v>
      </c>
      <c r="L21" s="63">
        <v>279</v>
      </c>
      <c r="M21" s="63">
        <v>324</v>
      </c>
      <c r="N21" s="63">
        <f t="shared" si="46"/>
        <v>0</v>
      </c>
      <c r="O21" s="63">
        <v>0</v>
      </c>
      <c r="P21" s="63">
        <v>0</v>
      </c>
      <c r="Q21" s="63">
        <f t="shared" si="31"/>
        <v>0</v>
      </c>
      <c r="R21" s="63">
        <v>0</v>
      </c>
      <c r="S21" s="63">
        <v>0</v>
      </c>
      <c r="T21" s="64">
        <f t="shared" si="32"/>
        <v>-415</v>
      </c>
      <c r="U21" s="63">
        <f t="shared" si="47"/>
        <v>2</v>
      </c>
      <c r="V21" s="63">
        <v>0</v>
      </c>
      <c r="W21" s="63">
        <v>2</v>
      </c>
      <c r="X21" s="63">
        <f t="shared" si="48"/>
        <v>0</v>
      </c>
      <c r="Y21" s="63">
        <v>0</v>
      </c>
      <c r="Z21" s="63">
        <v>0</v>
      </c>
      <c r="AA21" s="63">
        <v>119</v>
      </c>
      <c r="AB21" s="63">
        <v>46</v>
      </c>
      <c r="AC21" s="15"/>
      <c r="AE21" s="65"/>
      <c r="AF21" s="34" t="s">
        <v>20</v>
      </c>
      <c r="AH21" s="66">
        <f t="shared" si="33"/>
        <v>5.6</v>
      </c>
      <c r="AI21" s="67">
        <f t="shared" si="34"/>
        <v>9.6</v>
      </c>
      <c r="AJ21" s="66">
        <f t="shared" si="35"/>
        <v>18</v>
      </c>
      <c r="AK21" s="67">
        <f t="shared" si="36"/>
        <v>0</v>
      </c>
      <c r="AL21" s="67">
        <f t="shared" si="37"/>
        <v>0</v>
      </c>
      <c r="AM21" s="66">
        <f t="shared" si="38"/>
        <v>-12.4</v>
      </c>
      <c r="AN21" s="66">
        <f t="shared" si="39"/>
        <v>10.5</v>
      </c>
      <c r="AO21" s="67">
        <f t="shared" si="40"/>
        <v>0</v>
      </c>
      <c r="AP21" s="67">
        <f t="shared" si="41"/>
        <v>10.5</v>
      </c>
      <c r="AQ21" s="66">
        <f t="shared" si="11"/>
        <v>0</v>
      </c>
      <c r="AR21" s="67">
        <f t="shared" si="12"/>
        <v>0</v>
      </c>
      <c r="AS21" s="67">
        <f t="shared" si="42"/>
        <v>0</v>
      </c>
      <c r="AT21" s="66">
        <f t="shared" si="43"/>
        <v>3.6</v>
      </c>
      <c r="AU21" s="68">
        <f t="shared" si="19"/>
        <v>1.38</v>
      </c>
      <c r="AV21" s="53"/>
      <c r="AX21" s="89">
        <v>33417</v>
      </c>
      <c r="AZ21" s="82" t="s">
        <v>93</v>
      </c>
      <c r="BA21" s="82" t="s">
        <v>20</v>
      </c>
      <c r="BB21" s="89">
        <v>33417</v>
      </c>
      <c r="BC21" s="83">
        <v>15918</v>
      </c>
      <c r="BD21" s="83">
        <v>17499</v>
      </c>
      <c r="BM21" s="88">
        <v>5.6</v>
      </c>
      <c r="BN21" s="88">
        <v>9.6</v>
      </c>
      <c r="BO21" s="88">
        <v>18</v>
      </c>
      <c r="BP21" s="88">
        <v>0</v>
      </c>
      <c r="BQ21" s="88">
        <v>0</v>
      </c>
      <c r="BR21" s="88">
        <v>-12.4</v>
      </c>
      <c r="BS21" s="88">
        <v>10.5</v>
      </c>
      <c r="BT21" s="88">
        <v>0</v>
      </c>
      <c r="BU21" s="88">
        <v>10.5</v>
      </c>
      <c r="BV21" s="88">
        <v>0</v>
      </c>
      <c r="BW21" s="88">
        <v>0</v>
      </c>
      <c r="BX21" s="88">
        <v>0</v>
      </c>
      <c r="BY21" s="88">
        <v>3.6</v>
      </c>
      <c r="BZ21" s="88">
        <v>1.38</v>
      </c>
    </row>
    <row r="22" spans="2:78" ht="15" customHeight="1">
      <c r="B22" s="62"/>
      <c r="C22" s="15" t="s">
        <v>21</v>
      </c>
      <c r="D22" s="15"/>
      <c r="E22" s="63">
        <f t="shared" si="30"/>
        <v>248</v>
      </c>
      <c r="F22" s="63">
        <v>110</v>
      </c>
      <c r="G22" s="63">
        <v>138</v>
      </c>
      <c r="H22" s="63">
        <f t="shared" si="44"/>
        <v>25</v>
      </c>
      <c r="I22" s="63">
        <v>9</v>
      </c>
      <c r="J22" s="63">
        <v>16</v>
      </c>
      <c r="K22" s="63">
        <f t="shared" si="45"/>
        <v>595</v>
      </c>
      <c r="L22" s="63">
        <v>290</v>
      </c>
      <c r="M22" s="63">
        <v>305</v>
      </c>
      <c r="N22" s="63">
        <f t="shared" si="46"/>
        <v>0</v>
      </c>
      <c r="O22" s="63">
        <v>0</v>
      </c>
      <c r="P22" s="63">
        <v>0</v>
      </c>
      <c r="Q22" s="63">
        <f t="shared" si="31"/>
        <v>0</v>
      </c>
      <c r="R22" s="63">
        <v>0</v>
      </c>
      <c r="S22" s="63">
        <v>0</v>
      </c>
      <c r="T22" s="64">
        <f t="shared" si="32"/>
        <v>-347</v>
      </c>
      <c r="U22" s="63">
        <f t="shared" si="47"/>
        <v>9</v>
      </c>
      <c r="V22" s="63">
        <v>7</v>
      </c>
      <c r="W22" s="63">
        <v>2</v>
      </c>
      <c r="X22" s="63">
        <f t="shared" si="48"/>
        <v>1</v>
      </c>
      <c r="Y22" s="63">
        <v>1</v>
      </c>
      <c r="Z22" s="63">
        <v>0</v>
      </c>
      <c r="AA22" s="63">
        <v>127</v>
      </c>
      <c r="AB22" s="63">
        <v>43</v>
      </c>
      <c r="AC22" s="15"/>
      <c r="AE22" s="65"/>
      <c r="AF22" s="34" t="s">
        <v>21</v>
      </c>
      <c r="AH22" s="66">
        <f t="shared" si="33"/>
        <v>6.5</v>
      </c>
      <c r="AI22" s="67">
        <f t="shared" si="34"/>
        <v>10.1</v>
      </c>
      <c r="AJ22" s="66">
        <f t="shared" si="35"/>
        <v>15.6</v>
      </c>
      <c r="AK22" s="67">
        <f t="shared" si="36"/>
        <v>0</v>
      </c>
      <c r="AL22" s="67">
        <f t="shared" si="37"/>
        <v>0</v>
      </c>
      <c r="AM22" s="66">
        <f t="shared" si="38"/>
        <v>-9.1</v>
      </c>
      <c r="AN22" s="66">
        <f t="shared" si="39"/>
        <v>35</v>
      </c>
      <c r="AO22" s="67">
        <f t="shared" si="40"/>
        <v>27.2</v>
      </c>
      <c r="AP22" s="67">
        <f t="shared" si="41"/>
        <v>7.8</v>
      </c>
      <c r="AQ22" s="66">
        <f t="shared" si="11"/>
        <v>4</v>
      </c>
      <c r="AR22" s="67">
        <f t="shared" si="12"/>
        <v>4</v>
      </c>
      <c r="AS22" s="67">
        <f t="shared" si="42"/>
        <v>0</v>
      </c>
      <c r="AT22" s="66">
        <f t="shared" si="43"/>
        <v>3.3</v>
      </c>
      <c r="AU22" s="68">
        <f t="shared" si="19"/>
        <v>1.13</v>
      </c>
      <c r="AV22" s="53"/>
      <c r="AX22" s="89">
        <v>38032</v>
      </c>
      <c r="AZ22" s="82" t="s">
        <v>94</v>
      </c>
      <c r="BA22" s="82" t="s">
        <v>21</v>
      </c>
      <c r="BB22" s="89">
        <v>38032</v>
      </c>
      <c r="BC22" s="83">
        <v>18201</v>
      </c>
      <c r="BD22" s="83">
        <v>19831</v>
      </c>
      <c r="BM22" s="88">
        <v>6.5</v>
      </c>
      <c r="BN22" s="88">
        <v>10.1</v>
      </c>
      <c r="BO22" s="88">
        <v>15.6</v>
      </c>
      <c r="BP22" s="88">
        <v>0</v>
      </c>
      <c r="BQ22" s="88">
        <v>0</v>
      </c>
      <c r="BR22" s="88">
        <v>-9.1</v>
      </c>
      <c r="BS22" s="88">
        <v>35</v>
      </c>
      <c r="BT22" s="88">
        <v>27.2</v>
      </c>
      <c r="BU22" s="88">
        <v>7.8</v>
      </c>
      <c r="BV22" s="88">
        <v>4</v>
      </c>
      <c r="BW22" s="88">
        <v>4</v>
      </c>
      <c r="BX22" s="88">
        <v>0</v>
      </c>
      <c r="BY22" s="88">
        <v>3.3</v>
      </c>
      <c r="BZ22" s="88">
        <v>1.13</v>
      </c>
    </row>
    <row r="23" spans="2:78" ht="15" customHeight="1">
      <c r="B23" s="62"/>
      <c r="C23" s="15" t="s">
        <v>22</v>
      </c>
      <c r="D23" s="15"/>
      <c r="E23" s="63">
        <f t="shared" si="30"/>
        <v>137</v>
      </c>
      <c r="F23" s="63">
        <v>75</v>
      </c>
      <c r="G23" s="63">
        <v>62</v>
      </c>
      <c r="H23" s="63">
        <f t="shared" si="44"/>
        <v>10</v>
      </c>
      <c r="I23" s="63">
        <v>5</v>
      </c>
      <c r="J23" s="63">
        <v>5</v>
      </c>
      <c r="K23" s="63">
        <f t="shared" si="45"/>
        <v>406</v>
      </c>
      <c r="L23" s="63">
        <v>184</v>
      </c>
      <c r="M23" s="63">
        <v>222</v>
      </c>
      <c r="N23" s="63">
        <f t="shared" si="46"/>
        <v>0</v>
      </c>
      <c r="O23" s="63">
        <v>0</v>
      </c>
      <c r="P23" s="63">
        <v>0</v>
      </c>
      <c r="Q23" s="63">
        <f t="shared" si="31"/>
        <v>0</v>
      </c>
      <c r="R23" s="63">
        <v>0</v>
      </c>
      <c r="S23" s="63">
        <v>0</v>
      </c>
      <c r="T23" s="64">
        <f t="shared" si="32"/>
        <v>-269</v>
      </c>
      <c r="U23" s="63">
        <f t="shared" si="47"/>
        <v>1</v>
      </c>
      <c r="V23" s="63">
        <v>0</v>
      </c>
      <c r="W23" s="63">
        <v>1</v>
      </c>
      <c r="X23" s="63">
        <f t="shared" si="48"/>
        <v>0</v>
      </c>
      <c r="Y23" s="63">
        <v>0</v>
      </c>
      <c r="Z23" s="63">
        <v>0</v>
      </c>
      <c r="AA23" s="63">
        <v>71</v>
      </c>
      <c r="AB23" s="63">
        <v>30</v>
      </c>
      <c r="AC23" s="15"/>
      <c r="AE23" s="65"/>
      <c r="AF23" s="34" t="s">
        <v>22</v>
      </c>
      <c r="AH23" s="66">
        <f t="shared" si="33"/>
        <v>5.8</v>
      </c>
      <c r="AI23" s="67">
        <f t="shared" si="34"/>
        <v>7.3</v>
      </c>
      <c r="AJ23" s="66">
        <f t="shared" si="35"/>
        <v>17.2</v>
      </c>
      <c r="AK23" s="67">
        <f t="shared" si="36"/>
        <v>0</v>
      </c>
      <c r="AL23" s="67">
        <f t="shared" si="37"/>
        <v>0</v>
      </c>
      <c r="AM23" s="66">
        <f t="shared" si="38"/>
        <v>-11.4</v>
      </c>
      <c r="AN23" s="66">
        <f t="shared" si="39"/>
        <v>7.2</v>
      </c>
      <c r="AO23" s="67">
        <f t="shared" si="40"/>
        <v>0</v>
      </c>
      <c r="AP23" s="67">
        <f t="shared" si="41"/>
        <v>7.2</v>
      </c>
      <c r="AQ23" s="66">
        <f t="shared" si="11"/>
        <v>0</v>
      </c>
      <c r="AR23" s="67">
        <f t="shared" si="12"/>
        <v>0</v>
      </c>
      <c r="AS23" s="67">
        <f t="shared" si="42"/>
        <v>0</v>
      </c>
      <c r="AT23" s="66">
        <f t="shared" si="43"/>
        <v>3</v>
      </c>
      <c r="AU23" s="68">
        <f t="shared" si="19"/>
        <v>1.27</v>
      </c>
      <c r="AV23" s="53"/>
      <c r="AX23" s="89">
        <v>23582</v>
      </c>
      <c r="AZ23" s="82" t="s">
        <v>95</v>
      </c>
      <c r="BA23" s="82" t="s">
        <v>22</v>
      </c>
      <c r="BB23" s="89">
        <v>23582</v>
      </c>
      <c r="BC23" s="83">
        <v>11033</v>
      </c>
      <c r="BD23" s="83">
        <v>12549</v>
      </c>
      <c r="BM23" s="88">
        <v>5.8</v>
      </c>
      <c r="BN23" s="88">
        <v>7.3</v>
      </c>
      <c r="BO23" s="88">
        <v>17.2</v>
      </c>
      <c r="BP23" s="88">
        <v>0</v>
      </c>
      <c r="BQ23" s="88">
        <v>0</v>
      </c>
      <c r="BR23" s="88">
        <v>-11.4</v>
      </c>
      <c r="BS23" s="88">
        <v>7.2</v>
      </c>
      <c r="BT23" s="88">
        <v>0</v>
      </c>
      <c r="BU23" s="88">
        <v>7.2</v>
      </c>
      <c r="BV23" s="88">
        <v>0</v>
      </c>
      <c r="BW23" s="88">
        <v>0</v>
      </c>
      <c r="BX23" s="88">
        <v>0</v>
      </c>
      <c r="BY23" s="88">
        <v>3</v>
      </c>
      <c r="BZ23" s="88">
        <v>1.27</v>
      </c>
    </row>
    <row r="24" spans="2:78" ht="15" customHeight="1">
      <c r="B24" s="62"/>
      <c r="C24" s="15" t="s">
        <v>66</v>
      </c>
      <c r="D24" s="15"/>
      <c r="E24" s="63">
        <f t="shared" si="30"/>
        <v>198</v>
      </c>
      <c r="F24" s="63">
        <v>102</v>
      </c>
      <c r="G24" s="63">
        <v>96</v>
      </c>
      <c r="H24" s="63">
        <f t="shared" si="44"/>
        <v>22</v>
      </c>
      <c r="I24" s="63">
        <v>12</v>
      </c>
      <c r="J24" s="63">
        <v>10</v>
      </c>
      <c r="K24" s="63">
        <f t="shared" si="45"/>
        <v>652</v>
      </c>
      <c r="L24" s="63">
        <v>308</v>
      </c>
      <c r="M24" s="63">
        <v>344</v>
      </c>
      <c r="N24" s="63">
        <f t="shared" si="46"/>
        <v>0</v>
      </c>
      <c r="O24" s="63">
        <v>0</v>
      </c>
      <c r="P24" s="63">
        <v>0</v>
      </c>
      <c r="Q24" s="63">
        <f>SUM(R24:S24)</f>
        <v>0</v>
      </c>
      <c r="R24" s="63">
        <v>0</v>
      </c>
      <c r="S24" s="63">
        <v>0</v>
      </c>
      <c r="T24" s="64">
        <f t="shared" si="32"/>
        <v>-454</v>
      </c>
      <c r="U24" s="63">
        <f t="shared" si="47"/>
        <v>0</v>
      </c>
      <c r="V24" s="63">
        <v>0</v>
      </c>
      <c r="W24" s="63">
        <v>0</v>
      </c>
      <c r="X24" s="63">
        <f t="shared" si="48"/>
        <v>0</v>
      </c>
      <c r="Y24" s="63">
        <v>0</v>
      </c>
      <c r="Z24" s="63">
        <v>0</v>
      </c>
      <c r="AA24" s="63">
        <v>110</v>
      </c>
      <c r="AB24" s="63">
        <v>33</v>
      </c>
      <c r="AC24" s="15"/>
      <c r="AE24" s="65"/>
      <c r="AF24" s="34" t="s">
        <v>66</v>
      </c>
      <c r="AH24" s="66">
        <f>ROUND(E24/$AX24*1000,1)</f>
        <v>5.3</v>
      </c>
      <c r="AI24" s="67">
        <f>ROUND(H24/E24*100,1)</f>
        <v>11.1</v>
      </c>
      <c r="AJ24" s="66">
        <f>ROUND(K24/$AX24*1000,1)</f>
        <v>17.6</v>
      </c>
      <c r="AK24" s="67">
        <f t="shared" si="36"/>
        <v>0</v>
      </c>
      <c r="AL24" s="67">
        <f>ROUND(Q24/$E24*1000,1)</f>
        <v>0</v>
      </c>
      <c r="AM24" s="66">
        <f>ROUND(T24/$AX24*1000,1)</f>
        <v>-12.3</v>
      </c>
      <c r="AN24" s="66">
        <f>ROUND(U24/($E24+$U24)*1000,1)</f>
        <v>0</v>
      </c>
      <c r="AO24" s="67">
        <f>ROUND(V24/($E24+$U24)*1000,1)</f>
        <v>0</v>
      </c>
      <c r="AP24" s="67">
        <f>ROUND(W24/($E24+$U24)*1000,1)</f>
        <v>0</v>
      </c>
      <c r="AQ24" s="66">
        <f t="shared" si="11"/>
        <v>0</v>
      </c>
      <c r="AR24" s="67">
        <f t="shared" si="12"/>
        <v>0</v>
      </c>
      <c r="AS24" s="67">
        <f t="shared" si="42"/>
        <v>0</v>
      </c>
      <c r="AT24" s="66">
        <f>ROUND(AA24/$AX24*1000,1)</f>
        <v>3</v>
      </c>
      <c r="AU24" s="68">
        <f>ROUND(AB24/$AX24*1000,2)</f>
        <v>0.89</v>
      </c>
      <c r="AV24" s="53"/>
      <c r="AX24" s="89">
        <v>37012</v>
      </c>
      <c r="AZ24" s="82" t="s">
        <v>96</v>
      </c>
      <c r="BA24" s="82" t="s">
        <v>77</v>
      </c>
      <c r="BB24" s="89">
        <v>37012</v>
      </c>
      <c r="BC24" s="83">
        <v>17757</v>
      </c>
      <c r="BD24" s="83">
        <v>19255</v>
      </c>
      <c r="BM24" s="88">
        <v>5.3</v>
      </c>
      <c r="BN24" s="88">
        <v>11.1</v>
      </c>
      <c r="BO24" s="88">
        <v>17.6</v>
      </c>
      <c r="BP24" s="88">
        <v>0</v>
      </c>
      <c r="BQ24" s="88">
        <v>0</v>
      </c>
      <c r="BR24" s="88">
        <v>-12.3</v>
      </c>
      <c r="BS24" s="88">
        <v>0</v>
      </c>
      <c r="BT24" s="88">
        <v>0</v>
      </c>
      <c r="BU24" s="88">
        <v>0</v>
      </c>
      <c r="BV24" s="88">
        <v>0</v>
      </c>
      <c r="BW24" s="88">
        <v>0</v>
      </c>
      <c r="BX24" s="88">
        <v>0</v>
      </c>
      <c r="BY24" s="88">
        <v>3</v>
      </c>
      <c r="BZ24" s="88">
        <v>0.89</v>
      </c>
    </row>
    <row r="25" spans="2:78" ht="17.25" customHeight="1">
      <c r="B25" s="62" t="s">
        <v>4</v>
      </c>
      <c r="C25" s="15"/>
      <c r="D25" s="15"/>
      <c r="E25" s="63">
        <f aca="true" t="shared" si="49" ref="E25:S25">E26</f>
        <v>59</v>
      </c>
      <c r="F25" s="63">
        <f>SUM(F26)</f>
        <v>28</v>
      </c>
      <c r="G25" s="63">
        <f>SUM(G26)</f>
        <v>31</v>
      </c>
      <c r="H25" s="63">
        <f>H26</f>
        <v>5</v>
      </c>
      <c r="I25" s="63">
        <f t="shared" si="49"/>
        <v>1</v>
      </c>
      <c r="J25" s="63">
        <f t="shared" si="49"/>
        <v>4</v>
      </c>
      <c r="K25" s="63">
        <f t="shared" si="49"/>
        <v>229</v>
      </c>
      <c r="L25" s="63">
        <f t="shared" si="49"/>
        <v>101</v>
      </c>
      <c r="M25" s="63">
        <f t="shared" si="49"/>
        <v>128</v>
      </c>
      <c r="N25" s="63">
        <f t="shared" si="49"/>
        <v>0</v>
      </c>
      <c r="O25" s="63">
        <f t="shared" si="49"/>
        <v>0</v>
      </c>
      <c r="P25" s="63">
        <f t="shared" si="49"/>
        <v>0</v>
      </c>
      <c r="Q25" s="63">
        <f t="shared" si="49"/>
        <v>0</v>
      </c>
      <c r="R25" s="63">
        <f t="shared" si="49"/>
        <v>0</v>
      </c>
      <c r="S25" s="63">
        <f t="shared" si="49"/>
        <v>0</v>
      </c>
      <c r="T25" s="64">
        <f aca="true" t="shared" si="50" ref="T25:T40">E25-K25</f>
        <v>-170</v>
      </c>
      <c r="U25" s="63">
        <f>SUM(V25:W25)</f>
        <v>1</v>
      </c>
      <c r="V25" s="63">
        <f aca="true" t="shared" si="51" ref="V25:AB25">V26</f>
        <v>1</v>
      </c>
      <c r="W25" s="63">
        <f t="shared" si="51"/>
        <v>0</v>
      </c>
      <c r="X25" s="63">
        <f t="shared" si="51"/>
        <v>1</v>
      </c>
      <c r="Y25" s="63">
        <f t="shared" si="51"/>
        <v>1</v>
      </c>
      <c r="Z25" s="63">
        <f t="shared" si="51"/>
        <v>0</v>
      </c>
      <c r="AA25" s="63">
        <f t="shared" si="51"/>
        <v>32</v>
      </c>
      <c r="AB25" s="63">
        <f t="shared" si="51"/>
        <v>10</v>
      </c>
      <c r="AC25" s="15"/>
      <c r="AE25" s="65" t="s">
        <v>4</v>
      </c>
      <c r="AF25" s="34"/>
      <c r="AH25" s="66">
        <f t="shared" si="33"/>
        <v>4.8</v>
      </c>
      <c r="AI25" s="67">
        <f t="shared" si="34"/>
        <v>8.5</v>
      </c>
      <c r="AJ25" s="66">
        <f t="shared" si="35"/>
        <v>18.8</v>
      </c>
      <c r="AK25" s="67">
        <f t="shared" si="36"/>
        <v>0</v>
      </c>
      <c r="AL25" s="67">
        <f t="shared" si="37"/>
        <v>0</v>
      </c>
      <c r="AM25" s="66">
        <f t="shared" si="38"/>
        <v>-14</v>
      </c>
      <c r="AN25" s="66">
        <f t="shared" si="39"/>
        <v>16.7</v>
      </c>
      <c r="AO25" s="67">
        <f t="shared" si="40"/>
        <v>16.7</v>
      </c>
      <c r="AP25" s="67">
        <f t="shared" si="41"/>
        <v>0</v>
      </c>
      <c r="AQ25" s="66">
        <f t="shared" si="11"/>
        <v>16.7</v>
      </c>
      <c r="AR25" s="67">
        <f t="shared" si="12"/>
        <v>16.7</v>
      </c>
      <c r="AS25" s="67">
        <f t="shared" si="42"/>
        <v>0</v>
      </c>
      <c r="AT25" s="66">
        <f t="shared" si="43"/>
        <v>2.6</v>
      </c>
      <c r="AU25" s="68">
        <f t="shared" si="19"/>
        <v>0.82</v>
      </c>
      <c r="AV25" s="53"/>
      <c r="AX25" s="89">
        <v>12175</v>
      </c>
      <c r="AZ25" s="82" t="s">
        <v>97</v>
      </c>
      <c r="BA25" s="82" t="s">
        <v>4</v>
      </c>
      <c r="BB25" s="89">
        <f>SUM(BC25:BD25)</f>
        <v>12175</v>
      </c>
      <c r="BC25" s="83">
        <v>5811</v>
      </c>
      <c r="BD25" s="83">
        <v>6364</v>
      </c>
      <c r="BM25" s="88">
        <v>4.8</v>
      </c>
      <c r="BN25" s="88">
        <v>8.5</v>
      </c>
      <c r="BO25" s="88">
        <v>18.8</v>
      </c>
      <c r="BP25" s="88">
        <v>0</v>
      </c>
      <c r="BQ25" s="88">
        <v>0</v>
      </c>
      <c r="BR25" s="88">
        <v>-14</v>
      </c>
      <c r="BS25" s="88">
        <v>16.7</v>
      </c>
      <c r="BT25" s="88">
        <v>16.7</v>
      </c>
      <c r="BU25" s="88">
        <v>0</v>
      </c>
      <c r="BV25" s="88">
        <v>16.7</v>
      </c>
      <c r="BW25" s="88">
        <v>16.7</v>
      </c>
      <c r="BX25" s="88">
        <v>0</v>
      </c>
      <c r="BY25" s="88">
        <v>2.6</v>
      </c>
      <c r="BZ25" s="88">
        <v>0.82</v>
      </c>
    </row>
    <row r="26" spans="2:78" ht="15" customHeight="1">
      <c r="B26" s="62"/>
      <c r="C26" s="15" t="s">
        <v>71</v>
      </c>
      <c r="D26" s="15"/>
      <c r="E26" s="63">
        <f t="shared" si="30"/>
        <v>59</v>
      </c>
      <c r="F26" s="63">
        <v>28</v>
      </c>
      <c r="G26" s="63">
        <v>31</v>
      </c>
      <c r="H26" s="63">
        <f>SUM(I26:J26)</f>
        <v>5</v>
      </c>
      <c r="I26" s="63">
        <v>1</v>
      </c>
      <c r="J26" s="63">
        <v>4</v>
      </c>
      <c r="K26" s="63">
        <f t="shared" si="45"/>
        <v>229</v>
      </c>
      <c r="L26" s="63">
        <v>101</v>
      </c>
      <c r="M26" s="63">
        <v>128</v>
      </c>
      <c r="N26" s="63">
        <f>SUM(O26:P26)</f>
        <v>0</v>
      </c>
      <c r="O26" s="63">
        <v>0</v>
      </c>
      <c r="P26" s="63">
        <v>0</v>
      </c>
      <c r="Q26" s="63">
        <f>SUM(R26:S26)</f>
        <v>0</v>
      </c>
      <c r="R26" s="63">
        <v>0</v>
      </c>
      <c r="S26" s="63">
        <v>0</v>
      </c>
      <c r="T26" s="64">
        <f t="shared" si="50"/>
        <v>-170</v>
      </c>
      <c r="U26" s="63">
        <f>SUM(V26:W26)</f>
        <v>1</v>
      </c>
      <c r="V26" s="63">
        <v>1</v>
      </c>
      <c r="W26" s="63">
        <v>0</v>
      </c>
      <c r="X26" s="63">
        <f>SUM(Y26:Z26)</f>
        <v>1</v>
      </c>
      <c r="Y26" s="63">
        <v>1</v>
      </c>
      <c r="Z26" s="63">
        <v>0</v>
      </c>
      <c r="AA26" s="63">
        <v>32</v>
      </c>
      <c r="AB26" s="63">
        <v>10</v>
      </c>
      <c r="AC26" s="15"/>
      <c r="AE26" s="65"/>
      <c r="AF26" s="34" t="s">
        <v>73</v>
      </c>
      <c r="AH26" s="66">
        <f t="shared" si="33"/>
        <v>4.8</v>
      </c>
      <c r="AI26" s="67">
        <f t="shared" si="34"/>
        <v>8.5</v>
      </c>
      <c r="AJ26" s="66">
        <f t="shared" si="35"/>
        <v>18.8</v>
      </c>
      <c r="AK26" s="67">
        <f t="shared" si="36"/>
        <v>0</v>
      </c>
      <c r="AL26" s="67">
        <f t="shared" si="37"/>
        <v>0</v>
      </c>
      <c r="AM26" s="66">
        <f t="shared" si="38"/>
        <v>-14</v>
      </c>
      <c r="AN26" s="66">
        <f t="shared" si="39"/>
        <v>16.7</v>
      </c>
      <c r="AO26" s="67">
        <f t="shared" si="40"/>
        <v>16.7</v>
      </c>
      <c r="AP26" s="67">
        <f t="shared" si="41"/>
        <v>0</v>
      </c>
      <c r="AQ26" s="66">
        <f t="shared" si="11"/>
        <v>16.7</v>
      </c>
      <c r="AR26" s="67">
        <f t="shared" si="12"/>
        <v>16.7</v>
      </c>
      <c r="AS26" s="67">
        <f t="shared" si="42"/>
        <v>0</v>
      </c>
      <c r="AT26" s="66">
        <f t="shared" si="43"/>
        <v>2.6</v>
      </c>
      <c r="AU26" s="68">
        <f t="shared" si="19"/>
        <v>0.82</v>
      </c>
      <c r="AV26" s="53"/>
      <c r="AX26" s="89">
        <v>12175</v>
      </c>
      <c r="AZ26" s="82" t="s">
        <v>98</v>
      </c>
      <c r="BA26" s="82" t="s">
        <v>78</v>
      </c>
      <c r="BB26" s="89">
        <v>12175</v>
      </c>
      <c r="BC26" s="83">
        <v>5811</v>
      </c>
      <c r="BD26" s="83">
        <v>6364</v>
      </c>
      <c r="BM26" s="88">
        <v>4.8</v>
      </c>
      <c r="BN26" s="88">
        <v>8.5</v>
      </c>
      <c r="BO26" s="88">
        <v>18.8</v>
      </c>
      <c r="BP26" s="88">
        <v>0</v>
      </c>
      <c r="BQ26" s="88">
        <v>0</v>
      </c>
      <c r="BR26" s="88">
        <v>-14</v>
      </c>
      <c r="BS26" s="88">
        <v>16.7</v>
      </c>
      <c r="BT26" s="88">
        <v>16.7</v>
      </c>
      <c r="BU26" s="88">
        <v>0</v>
      </c>
      <c r="BV26" s="88">
        <v>16.7</v>
      </c>
      <c r="BW26" s="88">
        <v>16.7</v>
      </c>
      <c r="BX26" s="88">
        <v>0</v>
      </c>
      <c r="BY26" s="88">
        <v>2.6</v>
      </c>
      <c r="BZ26" s="88">
        <v>0.82</v>
      </c>
    </row>
    <row r="27" spans="2:78" ht="18" customHeight="1">
      <c r="B27" s="62" t="s">
        <v>99</v>
      </c>
      <c r="C27" s="15"/>
      <c r="D27" s="15"/>
      <c r="E27" s="63">
        <f>SUM(F27:G27)</f>
        <v>17</v>
      </c>
      <c r="F27" s="63">
        <f>SUM(F28)</f>
        <v>9</v>
      </c>
      <c r="G27" s="63">
        <f>SUM(G28)</f>
        <v>8</v>
      </c>
      <c r="H27" s="63">
        <f>H28</f>
        <v>1</v>
      </c>
      <c r="I27" s="63">
        <f aca="true" t="shared" si="52" ref="I27:S27">I28</f>
        <v>1</v>
      </c>
      <c r="J27" s="63">
        <f t="shared" si="52"/>
        <v>0</v>
      </c>
      <c r="K27" s="63">
        <f t="shared" si="52"/>
        <v>126</v>
      </c>
      <c r="L27" s="63">
        <f t="shared" si="52"/>
        <v>62</v>
      </c>
      <c r="M27" s="63">
        <f t="shared" si="52"/>
        <v>64</v>
      </c>
      <c r="N27" s="63">
        <f t="shared" si="52"/>
        <v>0</v>
      </c>
      <c r="O27" s="63">
        <f t="shared" si="52"/>
        <v>0</v>
      </c>
      <c r="P27" s="63">
        <f t="shared" si="52"/>
        <v>0</v>
      </c>
      <c r="Q27" s="63">
        <f t="shared" si="52"/>
        <v>0</v>
      </c>
      <c r="R27" s="63">
        <f t="shared" si="52"/>
        <v>0</v>
      </c>
      <c r="S27" s="63">
        <f t="shared" si="52"/>
        <v>0</v>
      </c>
      <c r="T27" s="64">
        <f t="shared" si="50"/>
        <v>-109</v>
      </c>
      <c r="U27" s="63">
        <f>SUM(U28)</f>
        <v>1</v>
      </c>
      <c r="V27" s="63">
        <f>SUM(V28)</f>
        <v>1</v>
      </c>
      <c r="W27" s="63">
        <f>SUM(W28)</f>
        <v>0</v>
      </c>
      <c r="X27" s="63">
        <f>X28</f>
        <v>1</v>
      </c>
      <c r="Y27" s="63">
        <f>Y28</f>
        <v>1</v>
      </c>
      <c r="Z27" s="63">
        <f>Z28</f>
        <v>0</v>
      </c>
      <c r="AA27" s="63">
        <f>AA28</f>
        <v>15</v>
      </c>
      <c r="AB27" s="63">
        <f>AB28</f>
        <v>9</v>
      </c>
      <c r="AC27" s="15"/>
      <c r="AE27" s="65" t="s">
        <v>5</v>
      </c>
      <c r="AF27" s="34"/>
      <c r="AH27" s="66">
        <f t="shared" si="33"/>
        <v>3.6</v>
      </c>
      <c r="AI27" s="67">
        <f t="shared" si="34"/>
        <v>5.9</v>
      </c>
      <c r="AJ27" s="66">
        <f t="shared" si="35"/>
        <v>26.4</v>
      </c>
      <c r="AK27" s="67">
        <f t="shared" si="36"/>
        <v>0</v>
      </c>
      <c r="AL27" s="67">
        <f t="shared" si="37"/>
        <v>0</v>
      </c>
      <c r="AM27" s="66">
        <f t="shared" si="38"/>
        <v>-22.8</v>
      </c>
      <c r="AN27" s="66">
        <f t="shared" si="39"/>
        <v>55.6</v>
      </c>
      <c r="AO27" s="67">
        <f t="shared" si="40"/>
        <v>55.6</v>
      </c>
      <c r="AP27" s="67">
        <f t="shared" si="41"/>
        <v>0</v>
      </c>
      <c r="AQ27" s="66">
        <f t="shared" si="11"/>
        <v>55.6</v>
      </c>
      <c r="AR27" s="67">
        <f t="shared" si="12"/>
        <v>55.6</v>
      </c>
      <c r="AS27" s="67">
        <f t="shared" si="42"/>
        <v>0</v>
      </c>
      <c r="AT27" s="66">
        <f t="shared" si="43"/>
        <v>3.1</v>
      </c>
      <c r="AU27" s="68">
        <f t="shared" si="19"/>
        <v>1.89</v>
      </c>
      <c r="AV27" s="53"/>
      <c r="AX27" s="89">
        <v>4772</v>
      </c>
      <c r="AZ27" s="82" t="s">
        <v>100</v>
      </c>
      <c r="BA27" s="82" t="s">
        <v>5</v>
      </c>
      <c r="BB27" s="89">
        <f>SUM(BC27:BD27)</f>
        <v>4772</v>
      </c>
      <c r="BC27" s="83">
        <v>2234</v>
      </c>
      <c r="BD27" s="83">
        <v>2538</v>
      </c>
      <c r="BM27" s="88">
        <v>3.6</v>
      </c>
      <c r="BN27" s="88">
        <v>5.9</v>
      </c>
      <c r="BO27" s="88">
        <v>26.4</v>
      </c>
      <c r="BP27" s="88">
        <v>0</v>
      </c>
      <c r="BQ27" s="88">
        <v>0</v>
      </c>
      <c r="BR27" s="88">
        <v>-22.8</v>
      </c>
      <c r="BS27" s="88">
        <v>55.6</v>
      </c>
      <c r="BT27" s="88">
        <v>55.6</v>
      </c>
      <c r="BU27" s="88">
        <v>0</v>
      </c>
      <c r="BV27" s="88">
        <v>55.6</v>
      </c>
      <c r="BW27" s="88">
        <v>55.6</v>
      </c>
      <c r="BX27" s="88">
        <v>0</v>
      </c>
      <c r="BY27" s="88">
        <v>3.1</v>
      </c>
      <c r="BZ27" s="88">
        <v>1.89</v>
      </c>
    </row>
    <row r="28" spans="2:78" ht="15" customHeight="1">
      <c r="B28" s="62"/>
      <c r="C28" s="15" t="s">
        <v>70</v>
      </c>
      <c r="D28" s="15"/>
      <c r="E28" s="63">
        <f>SUM(F28:G28)</f>
        <v>17</v>
      </c>
      <c r="F28" s="63">
        <v>9</v>
      </c>
      <c r="G28" s="63">
        <v>8</v>
      </c>
      <c r="H28" s="63">
        <f aca="true" t="shared" si="53" ref="H28:H40">SUM(I28:J28)</f>
        <v>1</v>
      </c>
      <c r="I28" s="63">
        <v>1</v>
      </c>
      <c r="J28" s="63">
        <v>0</v>
      </c>
      <c r="K28" s="63">
        <f t="shared" si="45"/>
        <v>126</v>
      </c>
      <c r="L28" s="63">
        <v>62</v>
      </c>
      <c r="M28" s="63">
        <v>64</v>
      </c>
      <c r="N28" s="63">
        <f aca="true" t="shared" si="54" ref="N28:N33">SUM(O28:P28)</f>
        <v>0</v>
      </c>
      <c r="O28" s="63">
        <v>0</v>
      </c>
      <c r="P28" s="63">
        <v>0</v>
      </c>
      <c r="Q28" s="63">
        <f aca="true" t="shared" si="55" ref="Q28:Q40">SUM(R28:S28)</f>
        <v>0</v>
      </c>
      <c r="R28" s="63">
        <v>0</v>
      </c>
      <c r="S28" s="63">
        <v>0</v>
      </c>
      <c r="T28" s="64">
        <f t="shared" si="50"/>
        <v>-109</v>
      </c>
      <c r="U28" s="63">
        <f>SUM(V28:W28)</f>
        <v>1</v>
      </c>
      <c r="V28" s="63">
        <v>1</v>
      </c>
      <c r="W28" s="63">
        <v>0</v>
      </c>
      <c r="X28" s="63">
        <f>SUM(Y28:Z28)</f>
        <v>1</v>
      </c>
      <c r="Y28" s="63">
        <v>1</v>
      </c>
      <c r="Z28" s="63">
        <v>0</v>
      </c>
      <c r="AA28" s="63">
        <v>15</v>
      </c>
      <c r="AB28" s="63">
        <v>9</v>
      </c>
      <c r="AC28" s="15"/>
      <c r="AE28" s="65"/>
      <c r="AF28" s="34" t="s">
        <v>72</v>
      </c>
      <c r="AH28" s="66">
        <f t="shared" si="33"/>
        <v>3.6</v>
      </c>
      <c r="AI28" s="67">
        <f t="shared" si="34"/>
        <v>5.9</v>
      </c>
      <c r="AJ28" s="66">
        <f t="shared" si="35"/>
        <v>26.4</v>
      </c>
      <c r="AK28" s="67">
        <f t="shared" si="36"/>
        <v>0</v>
      </c>
      <c r="AL28" s="67">
        <f t="shared" si="37"/>
        <v>0</v>
      </c>
      <c r="AM28" s="66">
        <f t="shared" si="38"/>
        <v>-22.8</v>
      </c>
      <c r="AN28" s="66">
        <f t="shared" si="39"/>
        <v>55.6</v>
      </c>
      <c r="AO28" s="67">
        <f t="shared" si="40"/>
        <v>55.6</v>
      </c>
      <c r="AP28" s="67">
        <f t="shared" si="41"/>
        <v>0</v>
      </c>
      <c r="AQ28" s="66">
        <f t="shared" si="11"/>
        <v>55.6</v>
      </c>
      <c r="AR28" s="67">
        <f t="shared" si="12"/>
        <v>55.6</v>
      </c>
      <c r="AS28" s="67">
        <f t="shared" si="42"/>
        <v>0</v>
      </c>
      <c r="AT28" s="66">
        <f t="shared" si="43"/>
        <v>3.1</v>
      </c>
      <c r="AU28" s="68">
        <f t="shared" si="19"/>
        <v>1.89</v>
      </c>
      <c r="AV28" s="53"/>
      <c r="AX28" s="89">
        <v>4772</v>
      </c>
      <c r="AZ28" s="82" t="s">
        <v>101</v>
      </c>
      <c r="BA28" s="82" t="s">
        <v>79</v>
      </c>
      <c r="BB28" s="89">
        <v>4772</v>
      </c>
      <c r="BC28" s="83">
        <v>2234</v>
      </c>
      <c r="BD28" s="83">
        <v>2538</v>
      </c>
      <c r="BM28" s="88">
        <v>3.6</v>
      </c>
      <c r="BN28" s="88">
        <v>5.9</v>
      </c>
      <c r="BO28" s="88">
        <v>26.4</v>
      </c>
      <c r="BP28" s="88">
        <v>0</v>
      </c>
      <c r="BQ28" s="88">
        <v>0</v>
      </c>
      <c r="BR28" s="88">
        <v>-22.8</v>
      </c>
      <c r="BS28" s="88">
        <v>55.6</v>
      </c>
      <c r="BT28" s="88">
        <v>55.6</v>
      </c>
      <c r="BU28" s="88">
        <v>0</v>
      </c>
      <c r="BV28" s="88">
        <v>55.6</v>
      </c>
      <c r="BW28" s="88">
        <v>55.6</v>
      </c>
      <c r="BX28" s="88">
        <v>0</v>
      </c>
      <c r="BY28" s="88">
        <v>3.1</v>
      </c>
      <c r="BZ28" s="88">
        <v>1.89</v>
      </c>
    </row>
    <row r="29" spans="2:78" ht="17.25" customHeight="1">
      <c r="B29" s="62" t="s">
        <v>6</v>
      </c>
      <c r="C29" s="15"/>
      <c r="D29" s="15"/>
      <c r="E29" s="63">
        <f>SUM(E30:E32)</f>
        <v>97</v>
      </c>
      <c r="F29" s="63">
        <f>SUM(F30:F32)</f>
        <v>44</v>
      </c>
      <c r="G29" s="63">
        <f>SUM(G30:G32)</f>
        <v>53</v>
      </c>
      <c r="H29" s="63">
        <f t="shared" si="53"/>
        <v>9</v>
      </c>
      <c r="I29" s="63">
        <f>SUM(I30:I32)</f>
        <v>1</v>
      </c>
      <c r="J29" s="63">
        <f>SUM(J30:J32)</f>
        <v>8</v>
      </c>
      <c r="K29" s="63">
        <f>SUM(K30:K32)</f>
        <v>388</v>
      </c>
      <c r="L29" s="63">
        <f>SUM(L30:L32)</f>
        <v>179</v>
      </c>
      <c r="M29" s="63">
        <f>SUM(M30:M32)</f>
        <v>209</v>
      </c>
      <c r="N29" s="63">
        <f t="shared" si="54"/>
        <v>0</v>
      </c>
      <c r="O29" s="63">
        <f>SUM(O30:O32)</f>
        <v>0</v>
      </c>
      <c r="P29" s="63">
        <f>SUM(P30:P32)</f>
        <v>0</v>
      </c>
      <c r="Q29" s="63">
        <f t="shared" si="55"/>
        <v>0</v>
      </c>
      <c r="R29" s="63">
        <f>SUM(R30:R32)</f>
        <v>0</v>
      </c>
      <c r="S29" s="63">
        <f>SUM(S30:S32)</f>
        <v>0</v>
      </c>
      <c r="T29" s="64">
        <f t="shared" si="50"/>
        <v>-291</v>
      </c>
      <c r="U29" s="63">
        <f aca="true" t="shared" si="56" ref="U29:AB29">SUM(U30:U32)</f>
        <v>2</v>
      </c>
      <c r="V29" s="63">
        <f t="shared" si="56"/>
        <v>1</v>
      </c>
      <c r="W29" s="63">
        <f t="shared" si="56"/>
        <v>1</v>
      </c>
      <c r="X29" s="63">
        <f t="shared" si="56"/>
        <v>0</v>
      </c>
      <c r="Y29" s="63">
        <f t="shared" si="56"/>
        <v>0</v>
      </c>
      <c r="Z29" s="63">
        <f t="shared" si="56"/>
        <v>0</v>
      </c>
      <c r="AA29" s="63">
        <f t="shared" si="56"/>
        <v>60</v>
      </c>
      <c r="AB29" s="63">
        <f t="shared" si="56"/>
        <v>26</v>
      </c>
      <c r="AC29" s="15"/>
      <c r="AE29" s="65" t="s">
        <v>6</v>
      </c>
      <c r="AF29" s="34"/>
      <c r="AH29" s="66">
        <f t="shared" si="33"/>
        <v>5.3</v>
      </c>
      <c r="AI29" s="67">
        <f t="shared" si="34"/>
        <v>9.3</v>
      </c>
      <c r="AJ29" s="66">
        <f t="shared" si="35"/>
        <v>21.2</v>
      </c>
      <c r="AK29" s="67">
        <f t="shared" si="36"/>
        <v>0</v>
      </c>
      <c r="AL29" s="67">
        <f t="shared" si="37"/>
        <v>0</v>
      </c>
      <c r="AM29" s="66">
        <f t="shared" si="38"/>
        <v>-15.9</v>
      </c>
      <c r="AN29" s="71">
        <f t="shared" si="39"/>
        <v>20.2</v>
      </c>
      <c r="AO29" s="67">
        <f t="shared" si="40"/>
        <v>10.1</v>
      </c>
      <c r="AP29" s="67">
        <f t="shared" si="41"/>
        <v>10.1</v>
      </c>
      <c r="AQ29" s="66">
        <f t="shared" si="11"/>
        <v>0</v>
      </c>
      <c r="AR29" s="67">
        <f t="shared" si="12"/>
        <v>0</v>
      </c>
      <c r="AS29" s="67">
        <f t="shared" si="42"/>
        <v>0</v>
      </c>
      <c r="AT29" s="66">
        <f t="shared" si="43"/>
        <v>3.3</v>
      </c>
      <c r="AU29" s="68">
        <f t="shared" si="19"/>
        <v>1.42</v>
      </c>
      <c r="AV29" s="53"/>
      <c r="AX29" s="89">
        <v>18286</v>
      </c>
      <c r="AZ29" s="82" t="s">
        <v>102</v>
      </c>
      <c r="BA29" s="82" t="s">
        <v>6</v>
      </c>
      <c r="BB29" s="89">
        <f>SUM(BC29:BD29)</f>
        <v>18286</v>
      </c>
      <c r="BC29" s="83">
        <f>SUM(BC30:BC32)</f>
        <v>8706</v>
      </c>
      <c r="BD29" s="83">
        <f>SUM(BD30:BD32)</f>
        <v>9580</v>
      </c>
      <c r="BM29" s="88">
        <v>5.3</v>
      </c>
      <c r="BN29" s="88">
        <v>9.3</v>
      </c>
      <c r="BO29" s="88">
        <v>21.2</v>
      </c>
      <c r="BP29" s="88">
        <v>0</v>
      </c>
      <c r="BQ29" s="88">
        <v>0</v>
      </c>
      <c r="BR29" s="88">
        <v>-15.9</v>
      </c>
      <c r="BS29" s="88">
        <v>20.2</v>
      </c>
      <c r="BT29" s="88">
        <v>10.1</v>
      </c>
      <c r="BU29" s="88">
        <v>10.1</v>
      </c>
      <c r="BV29" s="88">
        <v>0</v>
      </c>
      <c r="BW29" s="88">
        <v>0</v>
      </c>
      <c r="BX29" s="88">
        <v>0</v>
      </c>
      <c r="BY29" s="88">
        <v>3.3</v>
      </c>
      <c r="BZ29" s="88">
        <v>1.42</v>
      </c>
    </row>
    <row r="30" spans="2:78" ht="15" customHeight="1">
      <c r="B30" s="62"/>
      <c r="C30" s="15" t="s">
        <v>23</v>
      </c>
      <c r="D30" s="15"/>
      <c r="E30" s="63">
        <f>SUM(F30:G30)</f>
        <v>20</v>
      </c>
      <c r="F30" s="63">
        <v>9</v>
      </c>
      <c r="G30" s="63">
        <v>11</v>
      </c>
      <c r="H30" s="63">
        <f t="shared" si="53"/>
        <v>1</v>
      </c>
      <c r="I30" s="63">
        <v>0</v>
      </c>
      <c r="J30" s="63">
        <v>1</v>
      </c>
      <c r="K30" s="63">
        <f t="shared" si="45"/>
        <v>68</v>
      </c>
      <c r="L30" s="63">
        <v>32</v>
      </c>
      <c r="M30" s="63">
        <v>36</v>
      </c>
      <c r="N30" s="63">
        <f t="shared" si="54"/>
        <v>0</v>
      </c>
      <c r="O30" s="63">
        <v>0</v>
      </c>
      <c r="P30" s="63">
        <v>0</v>
      </c>
      <c r="Q30" s="63">
        <f t="shared" si="55"/>
        <v>0</v>
      </c>
      <c r="R30" s="63">
        <v>0</v>
      </c>
      <c r="S30" s="63">
        <v>0</v>
      </c>
      <c r="T30" s="64">
        <f t="shared" si="50"/>
        <v>-48</v>
      </c>
      <c r="U30" s="63">
        <f>SUM(V30:W30)</f>
        <v>0</v>
      </c>
      <c r="V30" s="63">
        <v>0</v>
      </c>
      <c r="W30" s="63">
        <v>0</v>
      </c>
      <c r="X30" s="63">
        <f aca="true" t="shared" si="57" ref="X30:X40">SUM(Y30:Z30)</f>
        <v>0</v>
      </c>
      <c r="Y30" s="63">
        <v>0</v>
      </c>
      <c r="Z30" s="63">
        <v>0</v>
      </c>
      <c r="AA30" s="63">
        <v>11</v>
      </c>
      <c r="AB30" s="63">
        <v>2</v>
      </c>
      <c r="AC30" s="15"/>
      <c r="AE30" s="65"/>
      <c r="AF30" s="34" t="s">
        <v>23</v>
      </c>
      <c r="AH30" s="66">
        <f t="shared" si="33"/>
        <v>6.3</v>
      </c>
      <c r="AI30" s="67">
        <f t="shared" si="34"/>
        <v>5</v>
      </c>
      <c r="AJ30" s="66">
        <f t="shared" si="35"/>
        <v>21.4</v>
      </c>
      <c r="AK30" s="67">
        <f t="shared" si="36"/>
        <v>0</v>
      </c>
      <c r="AL30" s="67">
        <f t="shared" si="37"/>
        <v>0</v>
      </c>
      <c r="AM30" s="66">
        <f t="shared" si="38"/>
        <v>-15.1</v>
      </c>
      <c r="AN30" s="66">
        <f t="shared" si="39"/>
        <v>0</v>
      </c>
      <c r="AO30" s="67">
        <f t="shared" si="40"/>
        <v>0</v>
      </c>
      <c r="AP30" s="67">
        <f t="shared" si="41"/>
        <v>0</v>
      </c>
      <c r="AQ30" s="66">
        <f t="shared" si="11"/>
        <v>0</v>
      </c>
      <c r="AR30" s="67">
        <f t="shared" si="12"/>
        <v>0</v>
      </c>
      <c r="AS30" s="67">
        <f t="shared" si="42"/>
        <v>0</v>
      </c>
      <c r="AT30" s="66">
        <f t="shared" si="43"/>
        <v>3.5</v>
      </c>
      <c r="AU30" s="68">
        <f t="shared" si="19"/>
        <v>0.63</v>
      </c>
      <c r="AV30" s="53"/>
      <c r="AX30" s="89">
        <v>3183</v>
      </c>
      <c r="AZ30" s="82" t="s">
        <v>103</v>
      </c>
      <c r="BA30" s="82" t="s">
        <v>23</v>
      </c>
      <c r="BB30" s="89">
        <v>3183</v>
      </c>
      <c r="BC30" s="83">
        <v>1494</v>
      </c>
      <c r="BD30" s="83">
        <v>1689</v>
      </c>
      <c r="BM30" s="88">
        <v>6.3</v>
      </c>
      <c r="BN30" s="88">
        <v>5</v>
      </c>
      <c r="BO30" s="88">
        <v>21.4</v>
      </c>
      <c r="BP30" s="88">
        <v>0</v>
      </c>
      <c r="BQ30" s="88">
        <v>0</v>
      </c>
      <c r="BR30" s="88">
        <v>-15.1</v>
      </c>
      <c r="BS30" s="88">
        <v>0</v>
      </c>
      <c r="BT30" s="88">
        <v>0</v>
      </c>
      <c r="BU30" s="88">
        <v>0</v>
      </c>
      <c r="BV30" s="88">
        <v>0</v>
      </c>
      <c r="BW30" s="88">
        <v>0</v>
      </c>
      <c r="BX30" s="88">
        <v>0</v>
      </c>
      <c r="BY30" s="88">
        <v>3.5</v>
      </c>
      <c r="BZ30" s="88">
        <v>0.63</v>
      </c>
    </row>
    <row r="31" spans="2:78" ht="15" customHeight="1">
      <c r="B31" s="62"/>
      <c r="C31" s="15" t="s">
        <v>67</v>
      </c>
      <c r="D31" s="15"/>
      <c r="E31" s="63">
        <f>SUM(F31:G31)</f>
        <v>18</v>
      </c>
      <c r="F31" s="63">
        <v>8</v>
      </c>
      <c r="G31" s="63">
        <v>10</v>
      </c>
      <c r="H31" s="63">
        <f t="shared" si="53"/>
        <v>2</v>
      </c>
      <c r="I31" s="63">
        <v>1</v>
      </c>
      <c r="J31" s="63">
        <v>1</v>
      </c>
      <c r="K31" s="63">
        <f t="shared" si="45"/>
        <v>89</v>
      </c>
      <c r="L31" s="63">
        <v>42</v>
      </c>
      <c r="M31" s="63">
        <v>47</v>
      </c>
      <c r="N31" s="63">
        <f t="shared" si="54"/>
        <v>0</v>
      </c>
      <c r="O31" s="63">
        <v>0</v>
      </c>
      <c r="P31" s="63">
        <v>0</v>
      </c>
      <c r="Q31" s="63">
        <f t="shared" si="55"/>
        <v>0</v>
      </c>
      <c r="R31" s="63">
        <v>0</v>
      </c>
      <c r="S31" s="63">
        <v>0</v>
      </c>
      <c r="T31" s="64">
        <f t="shared" si="50"/>
        <v>-71</v>
      </c>
      <c r="U31" s="63">
        <f>SUM(V31:W31)</f>
        <v>1</v>
      </c>
      <c r="V31" s="63">
        <v>0</v>
      </c>
      <c r="W31" s="63">
        <v>1</v>
      </c>
      <c r="X31" s="63">
        <f t="shared" si="57"/>
        <v>0</v>
      </c>
      <c r="Y31" s="63">
        <v>0</v>
      </c>
      <c r="Z31" s="63">
        <v>0</v>
      </c>
      <c r="AA31" s="63">
        <v>16</v>
      </c>
      <c r="AB31" s="63">
        <v>10</v>
      </c>
      <c r="AC31" s="15"/>
      <c r="AE31" s="65"/>
      <c r="AF31" s="34" t="s">
        <v>67</v>
      </c>
      <c r="AH31" s="66">
        <f t="shared" si="33"/>
        <v>4</v>
      </c>
      <c r="AI31" s="67">
        <f t="shared" si="34"/>
        <v>11.1</v>
      </c>
      <c r="AJ31" s="66">
        <f t="shared" si="35"/>
        <v>19.6</v>
      </c>
      <c r="AK31" s="67">
        <f t="shared" si="36"/>
        <v>0</v>
      </c>
      <c r="AL31" s="67">
        <f t="shared" si="37"/>
        <v>0</v>
      </c>
      <c r="AM31" s="66">
        <f t="shared" si="38"/>
        <v>-15.7</v>
      </c>
      <c r="AN31" s="66">
        <f t="shared" si="39"/>
        <v>52.6</v>
      </c>
      <c r="AO31" s="67">
        <f t="shared" si="40"/>
        <v>0</v>
      </c>
      <c r="AP31" s="67">
        <f t="shared" si="41"/>
        <v>52.6</v>
      </c>
      <c r="AQ31" s="66">
        <f t="shared" si="11"/>
        <v>0</v>
      </c>
      <c r="AR31" s="67">
        <f t="shared" si="12"/>
        <v>0</v>
      </c>
      <c r="AS31" s="67">
        <f t="shared" si="42"/>
        <v>0</v>
      </c>
      <c r="AT31" s="66">
        <f t="shared" si="43"/>
        <v>3.5</v>
      </c>
      <c r="AU31" s="68">
        <f t="shared" si="19"/>
        <v>2.21</v>
      </c>
      <c r="AV31" s="53"/>
      <c r="AX31" s="89">
        <v>4534</v>
      </c>
      <c r="AZ31" s="82" t="s">
        <v>104</v>
      </c>
      <c r="BA31" s="82" t="s">
        <v>80</v>
      </c>
      <c r="BB31" s="89">
        <v>4534</v>
      </c>
      <c r="BC31" s="83">
        <v>2150</v>
      </c>
      <c r="BD31" s="83">
        <v>2384</v>
      </c>
      <c r="BM31" s="88">
        <v>4</v>
      </c>
      <c r="BN31" s="88">
        <v>11.1</v>
      </c>
      <c r="BO31" s="88">
        <v>19.6</v>
      </c>
      <c r="BP31" s="88">
        <v>0</v>
      </c>
      <c r="BQ31" s="88">
        <v>0</v>
      </c>
      <c r="BR31" s="88">
        <v>-15.7</v>
      </c>
      <c r="BS31" s="88">
        <v>52.6</v>
      </c>
      <c r="BT31" s="88">
        <v>0</v>
      </c>
      <c r="BU31" s="88">
        <v>52.6</v>
      </c>
      <c r="BV31" s="88">
        <v>0</v>
      </c>
      <c r="BW31" s="88">
        <v>0</v>
      </c>
      <c r="BX31" s="88">
        <v>0</v>
      </c>
      <c r="BY31" s="88">
        <v>3.5</v>
      </c>
      <c r="BZ31" s="88">
        <v>2.21</v>
      </c>
    </row>
    <row r="32" spans="2:78" ht="15" customHeight="1">
      <c r="B32" s="62"/>
      <c r="C32" s="15" t="s">
        <v>68</v>
      </c>
      <c r="D32" s="15"/>
      <c r="E32" s="63">
        <f>SUM(F32:G32)</f>
        <v>59</v>
      </c>
      <c r="F32" s="63">
        <v>27</v>
      </c>
      <c r="G32" s="63">
        <v>32</v>
      </c>
      <c r="H32" s="63">
        <f t="shared" si="53"/>
        <v>6</v>
      </c>
      <c r="I32" s="63">
        <v>0</v>
      </c>
      <c r="J32" s="63">
        <v>6</v>
      </c>
      <c r="K32" s="63">
        <f t="shared" si="45"/>
        <v>231</v>
      </c>
      <c r="L32" s="63">
        <v>105</v>
      </c>
      <c r="M32" s="63">
        <v>126</v>
      </c>
      <c r="N32" s="63">
        <f t="shared" si="54"/>
        <v>0</v>
      </c>
      <c r="O32" s="63">
        <v>0</v>
      </c>
      <c r="P32" s="63">
        <v>0</v>
      </c>
      <c r="Q32" s="63">
        <f t="shared" si="55"/>
        <v>0</v>
      </c>
      <c r="R32" s="63">
        <v>0</v>
      </c>
      <c r="S32" s="63">
        <v>0</v>
      </c>
      <c r="T32" s="64">
        <f t="shared" si="50"/>
        <v>-172</v>
      </c>
      <c r="U32" s="63">
        <f>SUM(V32:W32)</f>
        <v>1</v>
      </c>
      <c r="V32" s="63">
        <v>1</v>
      </c>
      <c r="W32" s="63">
        <v>0</v>
      </c>
      <c r="X32" s="63">
        <f t="shared" si="57"/>
        <v>0</v>
      </c>
      <c r="Y32" s="63">
        <v>0</v>
      </c>
      <c r="Z32" s="63">
        <v>0</v>
      </c>
      <c r="AA32" s="63">
        <v>33</v>
      </c>
      <c r="AB32" s="63">
        <v>14</v>
      </c>
      <c r="AC32" s="15"/>
      <c r="AE32" s="65"/>
      <c r="AF32" s="34" t="s">
        <v>68</v>
      </c>
      <c r="AH32" s="66">
        <f t="shared" si="33"/>
        <v>5.6</v>
      </c>
      <c r="AI32" s="67">
        <f t="shared" si="34"/>
        <v>10.2</v>
      </c>
      <c r="AJ32" s="66">
        <f t="shared" si="35"/>
        <v>21.9</v>
      </c>
      <c r="AK32" s="67">
        <f t="shared" si="36"/>
        <v>0</v>
      </c>
      <c r="AL32" s="67">
        <f t="shared" si="37"/>
        <v>0</v>
      </c>
      <c r="AM32" s="66">
        <f t="shared" si="38"/>
        <v>-16.3</v>
      </c>
      <c r="AN32" s="66">
        <f t="shared" si="39"/>
        <v>16.7</v>
      </c>
      <c r="AO32" s="67">
        <f t="shared" si="40"/>
        <v>16.7</v>
      </c>
      <c r="AP32" s="67">
        <f t="shared" si="41"/>
        <v>0</v>
      </c>
      <c r="AQ32" s="66">
        <f t="shared" si="11"/>
        <v>0</v>
      </c>
      <c r="AR32" s="67">
        <f t="shared" si="12"/>
        <v>0</v>
      </c>
      <c r="AS32" s="67">
        <f t="shared" si="42"/>
        <v>0</v>
      </c>
      <c r="AT32" s="66">
        <f t="shared" si="43"/>
        <v>3.1</v>
      </c>
      <c r="AU32" s="68">
        <f t="shared" si="19"/>
        <v>1.32</v>
      </c>
      <c r="AV32" s="53"/>
      <c r="AX32" s="89">
        <v>10569</v>
      </c>
      <c r="AZ32" s="82" t="s">
        <v>105</v>
      </c>
      <c r="BA32" s="82" t="s">
        <v>81</v>
      </c>
      <c r="BB32" s="89">
        <v>10569</v>
      </c>
      <c r="BC32" s="83">
        <v>5062</v>
      </c>
      <c r="BD32" s="83">
        <v>5507</v>
      </c>
      <c r="BM32" s="88">
        <v>5.6</v>
      </c>
      <c r="BN32" s="88">
        <v>10.2</v>
      </c>
      <c r="BO32" s="88">
        <v>21.9</v>
      </c>
      <c r="BP32" s="88">
        <v>0</v>
      </c>
      <c r="BQ32" s="88">
        <v>0</v>
      </c>
      <c r="BR32" s="88">
        <v>-16.3</v>
      </c>
      <c r="BS32" s="88">
        <v>16.7</v>
      </c>
      <c r="BT32" s="88">
        <v>16.7</v>
      </c>
      <c r="BU32" s="88">
        <v>0</v>
      </c>
      <c r="BV32" s="88">
        <v>0</v>
      </c>
      <c r="BW32" s="88">
        <v>0</v>
      </c>
      <c r="BX32" s="88">
        <v>0</v>
      </c>
      <c r="BY32" s="88">
        <v>3.1</v>
      </c>
      <c r="BZ32" s="88">
        <v>1.32</v>
      </c>
    </row>
    <row r="33" spans="2:78" ht="17.25" customHeight="1">
      <c r="B33" s="62" t="s">
        <v>7</v>
      </c>
      <c r="C33" s="15"/>
      <c r="D33" s="15"/>
      <c r="E33" s="63">
        <f>SUM(E34:E35)</f>
        <v>62</v>
      </c>
      <c r="F33" s="63">
        <f>SUM(F34:F35)</f>
        <v>31</v>
      </c>
      <c r="G33" s="63">
        <f>SUM(G34:G35)</f>
        <v>31</v>
      </c>
      <c r="H33" s="63">
        <f t="shared" si="53"/>
        <v>6</v>
      </c>
      <c r="I33" s="63">
        <f>SUM(I34:I35)</f>
        <v>2</v>
      </c>
      <c r="J33" s="63">
        <f>SUM(J34:J35)</f>
        <v>4</v>
      </c>
      <c r="K33" s="63">
        <f>SUM(K34:K35)</f>
        <v>268</v>
      </c>
      <c r="L33" s="63">
        <f>SUM(L34:L35)</f>
        <v>125</v>
      </c>
      <c r="M33" s="63">
        <f>SUM(M34:M35)</f>
        <v>143</v>
      </c>
      <c r="N33" s="63">
        <f t="shared" si="54"/>
        <v>0</v>
      </c>
      <c r="O33" s="63">
        <f>SUM(O34:O35)</f>
        <v>0</v>
      </c>
      <c r="P33" s="63">
        <f>SUM(P34:P35)</f>
        <v>0</v>
      </c>
      <c r="Q33" s="63">
        <f t="shared" si="55"/>
        <v>0</v>
      </c>
      <c r="R33" s="63">
        <f>SUM(R34:R35)</f>
        <v>0</v>
      </c>
      <c r="S33" s="63">
        <f>SUM(S34:S35)</f>
        <v>0</v>
      </c>
      <c r="T33" s="64">
        <f t="shared" si="50"/>
        <v>-206</v>
      </c>
      <c r="U33" s="63">
        <f aca="true" t="shared" si="58" ref="U33:AB33">SUM(U34:U35)</f>
        <v>4</v>
      </c>
      <c r="V33" s="63">
        <f t="shared" si="58"/>
        <v>2</v>
      </c>
      <c r="W33" s="63">
        <f t="shared" si="58"/>
        <v>2</v>
      </c>
      <c r="X33" s="63">
        <f t="shared" si="58"/>
        <v>0</v>
      </c>
      <c r="Y33" s="63">
        <f t="shared" si="58"/>
        <v>0</v>
      </c>
      <c r="Z33" s="63">
        <f t="shared" si="58"/>
        <v>0</v>
      </c>
      <c r="AA33" s="63">
        <f t="shared" si="58"/>
        <v>42</v>
      </c>
      <c r="AB33" s="63">
        <f t="shared" si="58"/>
        <v>13</v>
      </c>
      <c r="AC33" s="15"/>
      <c r="AE33" s="65" t="s">
        <v>7</v>
      </c>
      <c r="AF33" s="72"/>
      <c r="AH33" s="66">
        <f t="shared" si="33"/>
        <v>4.6</v>
      </c>
      <c r="AI33" s="67">
        <f t="shared" si="34"/>
        <v>9.7</v>
      </c>
      <c r="AJ33" s="66">
        <f t="shared" si="35"/>
        <v>20.1</v>
      </c>
      <c r="AK33" s="67">
        <f t="shared" si="36"/>
        <v>0</v>
      </c>
      <c r="AL33" s="67">
        <f t="shared" si="37"/>
        <v>0</v>
      </c>
      <c r="AM33" s="66">
        <f t="shared" si="38"/>
        <v>-15.4</v>
      </c>
      <c r="AN33" s="66">
        <f t="shared" si="39"/>
        <v>60.6</v>
      </c>
      <c r="AO33" s="67">
        <f t="shared" si="40"/>
        <v>30.3</v>
      </c>
      <c r="AP33" s="67">
        <f t="shared" si="41"/>
        <v>30.3</v>
      </c>
      <c r="AQ33" s="66">
        <f t="shared" si="11"/>
        <v>0</v>
      </c>
      <c r="AR33" s="67">
        <f t="shared" si="12"/>
        <v>0</v>
      </c>
      <c r="AS33" s="67">
        <f t="shared" si="42"/>
        <v>0</v>
      </c>
      <c r="AT33" s="66">
        <f t="shared" si="43"/>
        <v>3.1</v>
      </c>
      <c r="AU33" s="68">
        <f t="shared" si="19"/>
        <v>0.97</v>
      </c>
      <c r="AV33" s="53"/>
      <c r="AX33" s="89">
        <v>13343</v>
      </c>
      <c r="AZ33" s="82" t="s">
        <v>106</v>
      </c>
      <c r="BA33" s="82" t="s">
        <v>7</v>
      </c>
      <c r="BB33" s="89">
        <f>SUM(BC33:BD33)</f>
        <v>13343</v>
      </c>
      <c r="BC33" s="83">
        <f>SUM(BC34:BC35)</f>
        <v>6273</v>
      </c>
      <c r="BD33" s="83">
        <f>SUM(BD34:BD35)</f>
        <v>7070</v>
      </c>
      <c r="BM33" s="88">
        <v>4.6</v>
      </c>
      <c r="BN33" s="88">
        <v>9.7</v>
      </c>
      <c r="BO33" s="88">
        <v>20.1</v>
      </c>
      <c r="BP33" s="88">
        <v>0</v>
      </c>
      <c r="BQ33" s="88">
        <v>0</v>
      </c>
      <c r="BR33" s="88">
        <v>-15.4</v>
      </c>
      <c r="BS33" s="88">
        <v>60.6</v>
      </c>
      <c r="BT33" s="88">
        <v>30.3</v>
      </c>
      <c r="BU33" s="88">
        <v>30.3</v>
      </c>
      <c r="BV33" s="88">
        <v>0</v>
      </c>
      <c r="BW33" s="88">
        <v>0</v>
      </c>
      <c r="BX33" s="88">
        <v>0</v>
      </c>
      <c r="BY33" s="88">
        <v>3.1</v>
      </c>
      <c r="BZ33" s="88">
        <v>0.97</v>
      </c>
    </row>
    <row r="34" spans="2:78" ht="15" customHeight="1">
      <c r="B34" s="62"/>
      <c r="C34" s="15" t="s">
        <v>24</v>
      </c>
      <c r="D34" s="15"/>
      <c r="E34" s="63">
        <f>SUM(F34:G34)</f>
        <v>26</v>
      </c>
      <c r="F34" s="63">
        <v>15</v>
      </c>
      <c r="G34" s="63">
        <v>11</v>
      </c>
      <c r="H34" s="63">
        <f t="shared" si="53"/>
        <v>2</v>
      </c>
      <c r="I34" s="63">
        <v>1</v>
      </c>
      <c r="J34" s="63">
        <v>1</v>
      </c>
      <c r="K34" s="63">
        <f t="shared" si="45"/>
        <v>160</v>
      </c>
      <c r="L34" s="63">
        <v>73</v>
      </c>
      <c r="M34" s="63">
        <v>87</v>
      </c>
      <c r="N34" s="63">
        <f aca="true" t="shared" si="59" ref="N34:N39">SUM(O34:P34)</f>
        <v>0</v>
      </c>
      <c r="O34" s="63">
        <v>0</v>
      </c>
      <c r="P34" s="63">
        <v>0</v>
      </c>
      <c r="Q34" s="63">
        <f t="shared" si="55"/>
        <v>0</v>
      </c>
      <c r="R34" s="63">
        <v>0</v>
      </c>
      <c r="S34" s="63">
        <v>0</v>
      </c>
      <c r="T34" s="64">
        <f t="shared" si="50"/>
        <v>-134</v>
      </c>
      <c r="U34" s="63">
        <f>SUM(V34:W34)</f>
        <v>3</v>
      </c>
      <c r="V34" s="63">
        <v>2</v>
      </c>
      <c r="W34" s="63">
        <v>1</v>
      </c>
      <c r="X34" s="63">
        <f>SUM(Y34:Z34)</f>
        <v>0</v>
      </c>
      <c r="Y34" s="63">
        <v>0</v>
      </c>
      <c r="Z34" s="63">
        <v>0</v>
      </c>
      <c r="AA34" s="63">
        <v>24</v>
      </c>
      <c r="AB34" s="63">
        <v>8</v>
      </c>
      <c r="AC34" s="15"/>
      <c r="AE34" s="65"/>
      <c r="AF34" s="34" t="s">
        <v>24</v>
      </c>
      <c r="AH34" s="66">
        <f t="shared" si="33"/>
        <v>3.6</v>
      </c>
      <c r="AI34" s="67">
        <f t="shared" si="34"/>
        <v>7.7</v>
      </c>
      <c r="AJ34" s="66">
        <f t="shared" si="35"/>
        <v>22.2</v>
      </c>
      <c r="AK34" s="67">
        <f t="shared" si="36"/>
        <v>0</v>
      </c>
      <c r="AL34" s="67">
        <f t="shared" si="37"/>
        <v>0</v>
      </c>
      <c r="AM34" s="66">
        <f t="shared" si="38"/>
        <v>-18.6</v>
      </c>
      <c r="AN34" s="66">
        <f t="shared" si="39"/>
        <v>103.4</v>
      </c>
      <c r="AO34" s="67">
        <f t="shared" si="40"/>
        <v>69</v>
      </c>
      <c r="AP34" s="67">
        <f t="shared" si="41"/>
        <v>34.5</v>
      </c>
      <c r="AQ34" s="66">
        <f t="shared" si="11"/>
        <v>0</v>
      </c>
      <c r="AR34" s="67">
        <f t="shared" si="12"/>
        <v>0</v>
      </c>
      <c r="AS34" s="67">
        <f t="shared" si="42"/>
        <v>0</v>
      </c>
      <c r="AT34" s="66">
        <f t="shared" si="43"/>
        <v>3.3</v>
      </c>
      <c r="AU34" s="68">
        <f t="shared" si="19"/>
        <v>1.11</v>
      </c>
      <c r="AV34" s="53"/>
      <c r="AX34" s="89">
        <v>7197</v>
      </c>
      <c r="AZ34" s="82" t="s">
        <v>107</v>
      </c>
      <c r="BA34" s="82" t="s">
        <v>24</v>
      </c>
      <c r="BB34" s="89">
        <v>7197</v>
      </c>
      <c r="BC34" s="83">
        <v>3357</v>
      </c>
      <c r="BD34" s="83">
        <v>3840</v>
      </c>
      <c r="BM34" s="88">
        <v>3.6</v>
      </c>
      <c r="BN34" s="88">
        <v>7.7</v>
      </c>
      <c r="BO34" s="88">
        <v>22.2</v>
      </c>
      <c r="BP34" s="88">
        <v>0</v>
      </c>
      <c r="BQ34" s="88">
        <v>0</v>
      </c>
      <c r="BR34" s="88">
        <v>-18.6</v>
      </c>
      <c r="BS34" s="88">
        <v>103.4</v>
      </c>
      <c r="BT34" s="88">
        <v>69</v>
      </c>
      <c r="BU34" s="88">
        <v>34.5</v>
      </c>
      <c r="BV34" s="88">
        <v>0</v>
      </c>
      <c r="BW34" s="88">
        <v>0</v>
      </c>
      <c r="BX34" s="88">
        <v>0</v>
      </c>
      <c r="BY34" s="88">
        <v>3.3</v>
      </c>
      <c r="BZ34" s="88">
        <v>1.11</v>
      </c>
    </row>
    <row r="35" spans="2:78" ht="15" customHeight="1">
      <c r="B35" s="62"/>
      <c r="C35" s="15" t="s">
        <v>74</v>
      </c>
      <c r="D35" s="15"/>
      <c r="E35" s="63">
        <f>SUM(F35:G35)</f>
        <v>36</v>
      </c>
      <c r="F35" s="63">
        <v>16</v>
      </c>
      <c r="G35" s="63">
        <v>20</v>
      </c>
      <c r="H35" s="63">
        <f t="shared" si="53"/>
        <v>4</v>
      </c>
      <c r="I35" s="63">
        <v>1</v>
      </c>
      <c r="J35" s="63">
        <v>3</v>
      </c>
      <c r="K35" s="63">
        <f t="shared" si="45"/>
        <v>108</v>
      </c>
      <c r="L35" s="63">
        <v>52</v>
      </c>
      <c r="M35" s="63">
        <v>56</v>
      </c>
      <c r="N35" s="63">
        <f t="shared" si="59"/>
        <v>0</v>
      </c>
      <c r="O35" s="63">
        <v>0</v>
      </c>
      <c r="P35" s="63">
        <v>0</v>
      </c>
      <c r="Q35" s="63">
        <f t="shared" si="55"/>
        <v>0</v>
      </c>
      <c r="R35" s="63">
        <v>0</v>
      </c>
      <c r="S35" s="63">
        <v>0</v>
      </c>
      <c r="T35" s="64">
        <f t="shared" si="50"/>
        <v>-72</v>
      </c>
      <c r="U35" s="63">
        <f>SUM(V35:W35)</f>
        <v>1</v>
      </c>
      <c r="V35" s="63">
        <v>0</v>
      </c>
      <c r="W35" s="63">
        <v>1</v>
      </c>
      <c r="X35" s="63">
        <f>SUM(Y35:Z35)</f>
        <v>0</v>
      </c>
      <c r="Y35" s="63">
        <v>0</v>
      </c>
      <c r="Z35" s="63">
        <v>0</v>
      </c>
      <c r="AA35" s="63">
        <v>18</v>
      </c>
      <c r="AB35" s="63">
        <v>5</v>
      </c>
      <c r="AC35" s="15"/>
      <c r="AE35" s="65"/>
      <c r="AF35" s="34" t="s">
        <v>74</v>
      </c>
      <c r="AH35" s="66">
        <f t="shared" si="33"/>
        <v>5.9</v>
      </c>
      <c r="AI35" s="67">
        <f t="shared" si="34"/>
        <v>11.1</v>
      </c>
      <c r="AJ35" s="66">
        <f t="shared" si="35"/>
        <v>17.6</v>
      </c>
      <c r="AK35" s="67">
        <f t="shared" si="36"/>
        <v>0</v>
      </c>
      <c r="AL35" s="67">
        <f t="shared" si="37"/>
        <v>0</v>
      </c>
      <c r="AM35" s="66">
        <f t="shared" si="38"/>
        <v>-11.7</v>
      </c>
      <c r="AN35" s="66">
        <f t="shared" si="39"/>
        <v>27</v>
      </c>
      <c r="AO35" s="67">
        <f t="shared" si="40"/>
        <v>0</v>
      </c>
      <c r="AP35" s="67">
        <f t="shared" si="41"/>
        <v>27</v>
      </c>
      <c r="AQ35" s="66">
        <f t="shared" si="11"/>
        <v>0</v>
      </c>
      <c r="AR35" s="67">
        <f t="shared" si="12"/>
        <v>0</v>
      </c>
      <c r="AS35" s="67">
        <f t="shared" si="42"/>
        <v>0</v>
      </c>
      <c r="AT35" s="66">
        <f t="shared" si="43"/>
        <v>2.9</v>
      </c>
      <c r="AU35" s="68">
        <f t="shared" si="19"/>
        <v>0.81</v>
      </c>
      <c r="AV35" s="53"/>
      <c r="AX35" s="89">
        <v>6146</v>
      </c>
      <c r="AZ35" s="82" t="s">
        <v>108</v>
      </c>
      <c r="BA35" s="82" t="s">
        <v>82</v>
      </c>
      <c r="BB35" s="89">
        <v>6146</v>
      </c>
      <c r="BC35" s="83">
        <v>2916</v>
      </c>
      <c r="BD35" s="83">
        <v>3230</v>
      </c>
      <c r="BM35" s="88">
        <v>5.9</v>
      </c>
      <c r="BN35" s="88">
        <v>11.1</v>
      </c>
      <c r="BO35" s="88">
        <v>17.6</v>
      </c>
      <c r="BP35" s="88">
        <v>0</v>
      </c>
      <c r="BQ35" s="88">
        <v>0</v>
      </c>
      <c r="BR35" s="88">
        <v>-11.7</v>
      </c>
      <c r="BS35" s="88">
        <v>27</v>
      </c>
      <c r="BT35" s="88">
        <v>0</v>
      </c>
      <c r="BU35" s="88">
        <v>27</v>
      </c>
      <c r="BV35" s="88">
        <v>0</v>
      </c>
      <c r="BW35" s="88">
        <v>0</v>
      </c>
      <c r="BX35" s="88">
        <v>0</v>
      </c>
      <c r="BY35" s="88">
        <v>2.9</v>
      </c>
      <c r="BZ35" s="88">
        <v>0.81</v>
      </c>
    </row>
    <row r="36" spans="2:78" ht="17.25" customHeight="1">
      <c r="B36" s="62" t="s">
        <v>8</v>
      </c>
      <c r="C36" s="15"/>
      <c r="D36" s="15"/>
      <c r="E36" s="63">
        <f>SUM(E37:E40)</f>
        <v>144</v>
      </c>
      <c r="F36" s="63">
        <f>SUM(F37:F40)</f>
        <v>74</v>
      </c>
      <c r="G36" s="63">
        <f>SUM(G37:G40)</f>
        <v>70</v>
      </c>
      <c r="H36" s="63">
        <f t="shared" si="53"/>
        <v>13</v>
      </c>
      <c r="I36" s="63">
        <f aca="true" t="shared" si="60" ref="I36:O36">SUM(I37:I40)</f>
        <v>6</v>
      </c>
      <c r="J36" s="63">
        <f t="shared" si="60"/>
        <v>7</v>
      </c>
      <c r="K36" s="63">
        <f t="shared" si="60"/>
        <v>357</v>
      </c>
      <c r="L36" s="63">
        <f t="shared" si="60"/>
        <v>169</v>
      </c>
      <c r="M36" s="63">
        <f t="shared" si="60"/>
        <v>188</v>
      </c>
      <c r="N36" s="63">
        <f t="shared" si="60"/>
        <v>0</v>
      </c>
      <c r="O36" s="63">
        <f t="shared" si="60"/>
        <v>0</v>
      </c>
      <c r="P36" s="63">
        <v>0</v>
      </c>
      <c r="Q36" s="63">
        <f t="shared" si="55"/>
        <v>0</v>
      </c>
      <c r="R36" s="63">
        <f>SUM(R37:R40)</f>
        <v>0</v>
      </c>
      <c r="S36" s="63">
        <f>SUM(S37:S40)</f>
        <v>0</v>
      </c>
      <c r="T36" s="64">
        <f t="shared" si="50"/>
        <v>-213</v>
      </c>
      <c r="U36" s="63">
        <f aca="true" t="shared" si="61" ref="U36:AB36">SUM(U37:U40)</f>
        <v>6</v>
      </c>
      <c r="V36" s="63">
        <f t="shared" si="61"/>
        <v>3</v>
      </c>
      <c r="W36" s="63">
        <f t="shared" si="61"/>
        <v>3</v>
      </c>
      <c r="X36" s="63">
        <f t="shared" si="61"/>
        <v>1</v>
      </c>
      <c r="Y36" s="63">
        <f t="shared" si="61"/>
        <v>1</v>
      </c>
      <c r="Z36" s="63">
        <f t="shared" si="61"/>
        <v>0</v>
      </c>
      <c r="AA36" s="63">
        <f t="shared" si="61"/>
        <v>61</v>
      </c>
      <c r="AB36" s="63">
        <f t="shared" si="61"/>
        <v>27</v>
      </c>
      <c r="AC36" s="15"/>
      <c r="AE36" s="65" t="s">
        <v>8</v>
      </c>
      <c r="AF36" s="34"/>
      <c r="AH36" s="66">
        <f t="shared" si="33"/>
        <v>7.2</v>
      </c>
      <c r="AI36" s="67">
        <f t="shared" si="34"/>
        <v>9</v>
      </c>
      <c r="AJ36" s="66">
        <f t="shared" si="35"/>
        <v>17.9</v>
      </c>
      <c r="AK36" s="67">
        <f t="shared" si="36"/>
        <v>0</v>
      </c>
      <c r="AL36" s="67">
        <f t="shared" si="37"/>
        <v>0</v>
      </c>
      <c r="AM36" s="66">
        <f t="shared" si="38"/>
        <v>-10.7</v>
      </c>
      <c r="AN36" s="66">
        <f t="shared" si="39"/>
        <v>40</v>
      </c>
      <c r="AO36" s="67">
        <f t="shared" si="40"/>
        <v>20</v>
      </c>
      <c r="AP36" s="67">
        <f t="shared" si="41"/>
        <v>20</v>
      </c>
      <c r="AQ36" s="66">
        <f aca="true" t="shared" si="62" ref="AQ36:AR40">ROUND(X36/($E36+$Y36)*1000,1)</f>
        <v>6.9</v>
      </c>
      <c r="AR36" s="67">
        <f t="shared" si="62"/>
        <v>6.9</v>
      </c>
      <c r="AS36" s="67">
        <f t="shared" si="42"/>
        <v>0</v>
      </c>
      <c r="AT36" s="66">
        <f t="shared" si="43"/>
        <v>3.1</v>
      </c>
      <c r="AU36" s="68">
        <f>ROUND(AB36/$AX36*1000,2)</f>
        <v>1.35</v>
      </c>
      <c r="AV36" s="53"/>
      <c r="AX36" s="89">
        <v>19949</v>
      </c>
      <c r="AZ36" s="82" t="s">
        <v>109</v>
      </c>
      <c r="BA36" s="82" t="s">
        <v>8</v>
      </c>
      <c r="BB36" s="89">
        <f>SUM(BC36:BD36)</f>
        <v>19949</v>
      </c>
      <c r="BC36" s="83">
        <f>SUM(BC37:BC40)</f>
        <v>9815</v>
      </c>
      <c r="BD36" s="83">
        <f>SUM(BD37:BD40)</f>
        <v>10134</v>
      </c>
      <c r="BM36" s="88">
        <v>7.2</v>
      </c>
      <c r="BN36" s="88">
        <v>9</v>
      </c>
      <c r="BO36" s="88">
        <v>17.9</v>
      </c>
      <c r="BP36" s="88">
        <v>0</v>
      </c>
      <c r="BQ36" s="88">
        <v>0</v>
      </c>
      <c r="BR36" s="88">
        <v>-10.7</v>
      </c>
      <c r="BS36" s="88">
        <v>40</v>
      </c>
      <c r="BT36" s="88">
        <v>20</v>
      </c>
      <c r="BU36" s="88">
        <v>20</v>
      </c>
      <c r="BV36" s="88">
        <v>6.9</v>
      </c>
      <c r="BW36" s="88">
        <v>6.9</v>
      </c>
      <c r="BX36" s="88">
        <v>0</v>
      </c>
      <c r="BY36" s="88">
        <v>3.1</v>
      </c>
      <c r="BZ36" s="88">
        <v>1.35</v>
      </c>
    </row>
    <row r="37" spans="2:78" ht="15" customHeight="1">
      <c r="B37" s="62"/>
      <c r="C37" s="15" t="s">
        <v>25</v>
      </c>
      <c r="D37" s="15"/>
      <c r="E37" s="63">
        <f>SUM(F37:G37)</f>
        <v>12</v>
      </c>
      <c r="F37" s="63">
        <v>4</v>
      </c>
      <c r="G37" s="63">
        <v>8</v>
      </c>
      <c r="H37" s="63">
        <f t="shared" si="53"/>
        <v>2</v>
      </c>
      <c r="I37" s="63">
        <v>0</v>
      </c>
      <c r="J37" s="63">
        <v>2</v>
      </c>
      <c r="K37" s="63">
        <f t="shared" si="45"/>
        <v>24</v>
      </c>
      <c r="L37" s="63">
        <v>12</v>
      </c>
      <c r="M37" s="63">
        <v>12</v>
      </c>
      <c r="N37" s="63">
        <f t="shared" si="59"/>
        <v>0</v>
      </c>
      <c r="O37" s="63">
        <v>0</v>
      </c>
      <c r="P37" s="63">
        <v>0</v>
      </c>
      <c r="Q37" s="63">
        <f t="shared" si="55"/>
        <v>0</v>
      </c>
      <c r="R37" s="63">
        <v>0</v>
      </c>
      <c r="S37" s="63">
        <v>0</v>
      </c>
      <c r="T37" s="64">
        <f t="shared" si="50"/>
        <v>-12</v>
      </c>
      <c r="U37" s="63">
        <f>SUM(V37:W37)</f>
        <v>1</v>
      </c>
      <c r="V37" s="63">
        <v>0</v>
      </c>
      <c r="W37" s="63">
        <v>1</v>
      </c>
      <c r="X37" s="63">
        <f t="shared" si="57"/>
        <v>0</v>
      </c>
      <c r="Y37" s="63">
        <v>0</v>
      </c>
      <c r="Z37" s="63">
        <v>0</v>
      </c>
      <c r="AA37" s="63">
        <v>9</v>
      </c>
      <c r="AB37" s="63">
        <v>2</v>
      </c>
      <c r="AC37" s="15"/>
      <c r="AE37" s="65"/>
      <c r="AF37" s="34" t="s">
        <v>25</v>
      </c>
      <c r="AH37" s="66">
        <f t="shared" si="33"/>
        <v>5.2</v>
      </c>
      <c r="AI37" s="67">
        <f t="shared" si="34"/>
        <v>16.7</v>
      </c>
      <c r="AJ37" s="66">
        <f t="shared" si="35"/>
        <v>10.5</v>
      </c>
      <c r="AK37" s="67">
        <f t="shared" si="36"/>
        <v>0</v>
      </c>
      <c r="AL37" s="67">
        <f t="shared" si="37"/>
        <v>0</v>
      </c>
      <c r="AM37" s="66">
        <f t="shared" si="38"/>
        <v>-5.2</v>
      </c>
      <c r="AN37" s="66">
        <f>ROUND(U37/($E37+$U37)*1000,1)</f>
        <v>76.9</v>
      </c>
      <c r="AO37" s="67">
        <f t="shared" si="40"/>
        <v>0</v>
      </c>
      <c r="AP37" s="67">
        <f t="shared" si="41"/>
        <v>76.9</v>
      </c>
      <c r="AQ37" s="66">
        <f t="shared" si="62"/>
        <v>0</v>
      </c>
      <c r="AR37" s="67">
        <f t="shared" si="62"/>
        <v>0</v>
      </c>
      <c r="AS37" s="67">
        <f t="shared" si="42"/>
        <v>0</v>
      </c>
      <c r="AT37" s="66">
        <f t="shared" si="43"/>
        <v>3.9</v>
      </c>
      <c r="AU37" s="68">
        <f>ROUND(AB37/$AX37*1000,2)</f>
        <v>0.87</v>
      </c>
      <c r="AV37" s="53"/>
      <c r="AX37" s="89">
        <v>2296</v>
      </c>
      <c r="AZ37" s="82" t="s">
        <v>110</v>
      </c>
      <c r="BA37" s="82" t="s">
        <v>25</v>
      </c>
      <c r="BB37" s="89">
        <v>2296</v>
      </c>
      <c r="BC37" s="83">
        <v>1097</v>
      </c>
      <c r="BD37" s="83">
        <v>1199</v>
      </c>
      <c r="BM37" s="88">
        <v>5.2</v>
      </c>
      <c r="BN37" s="88">
        <v>16.7</v>
      </c>
      <c r="BO37" s="88">
        <v>10.5</v>
      </c>
      <c r="BP37" s="88">
        <v>0</v>
      </c>
      <c r="BQ37" s="88">
        <v>0</v>
      </c>
      <c r="BR37" s="88">
        <v>-5.2</v>
      </c>
      <c r="BS37" s="88">
        <v>76.9</v>
      </c>
      <c r="BT37" s="88">
        <v>0</v>
      </c>
      <c r="BU37" s="88">
        <v>76.9</v>
      </c>
      <c r="BV37" s="88">
        <v>0</v>
      </c>
      <c r="BW37" s="88">
        <v>0</v>
      </c>
      <c r="BX37" s="88">
        <v>0</v>
      </c>
      <c r="BY37" s="88">
        <v>3.9</v>
      </c>
      <c r="BZ37" s="88">
        <v>0.87</v>
      </c>
    </row>
    <row r="38" spans="2:78" ht="15" customHeight="1">
      <c r="B38" s="62"/>
      <c r="C38" s="15" t="s">
        <v>26</v>
      </c>
      <c r="D38" s="15"/>
      <c r="E38" s="63">
        <f>SUM(F38:G38)</f>
        <v>18</v>
      </c>
      <c r="F38" s="63">
        <v>13</v>
      </c>
      <c r="G38" s="63">
        <v>5</v>
      </c>
      <c r="H38" s="63">
        <f t="shared" si="53"/>
        <v>2</v>
      </c>
      <c r="I38" s="63">
        <v>1</v>
      </c>
      <c r="J38" s="63">
        <v>1</v>
      </c>
      <c r="K38" s="63">
        <f t="shared" si="45"/>
        <v>65</v>
      </c>
      <c r="L38" s="63">
        <v>31</v>
      </c>
      <c r="M38" s="63">
        <v>34</v>
      </c>
      <c r="N38" s="63">
        <f t="shared" si="59"/>
        <v>0</v>
      </c>
      <c r="O38" s="63">
        <v>0</v>
      </c>
      <c r="P38" s="63">
        <v>0</v>
      </c>
      <c r="Q38" s="63">
        <f t="shared" si="55"/>
        <v>0</v>
      </c>
      <c r="R38" s="63">
        <v>0</v>
      </c>
      <c r="S38" s="63">
        <v>0</v>
      </c>
      <c r="T38" s="64">
        <f t="shared" si="50"/>
        <v>-47</v>
      </c>
      <c r="U38" s="63">
        <f>SUM(V38:W38)</f>
        <v>0</v>
      </c>
      <c r="V38" s="63">
        <v>0</v>
      </c>
      <c r="W38" s="63">
        <v>0</v>
      </c>
      <c r="X38" s="63">
        <f t="shared" si="57"/>
        <v>0</v>
      </c>
      <c r="Y38" s="63">
        <v>0</v>
      </c>
      <c r="Z38" s="63">
        <v>0</v>
      </c>
      <c r="AA38" s="63">
        <v>11</v>
      </c>
      <c r="AB38" s="63">
        <v>6</v>
      </c>
      <c r="AC38" s="15"/>
      <c r="AE38" s="65"/>
      <c r="AF38" s="34" t="s">
        <v>26</v>
      </c>
      <c r="AH38" s="66">
        <f t="shared" si="33"/>
        <v>6.2</v>
      </c>
      <c r="AI38" s="67">
        <f t="shared" si="34"/>
        <v>11.1</v>
      </c>
      <c r="AJ38" s="66">
        <f t="shared" si="35"/>
        <v>22.5</v>
      </c>
      <c r="AK38" s="67">
        <f t="shared" si="36"/>
        <v>0</v>
      </c>
      <c r="AL38" s="67">
        <f t="shared" si="37"/>
        <v>0</v>
      </c>
      <c r="AM38" s="66">
        <f t="shared" si="38"/>
        <v>-16.3</v>
      </c>
      <c r="AN38" s="66">
        <f t="shared" si="39"/>
        <v>0</v>
      </c>
      <c r="AO38" s="67">
        <f t="shared" si="40"/>
        <v>0</v>
      </c>
      <c r="AP38" s="67">
        <f t="shared" si="41"/>
        <v>0</v>
      </c>
      <c r="AQ38" s="66">
        <f t="shared" si="62"/>
        <v>0</v>
      </c>
      <c r="AR38" s="67">
        <f t="shared" si="62"/>
        <v>0</v>
      </c>
      <c r="AS38" s="67">
        <f t="shared" si="42"/>
        <v>0</v>
      </c>
      <c r="AT38" s="66">
        <f t="shared" si="43"/>
        <v>3.8</v>
      </c>
      <c r="AU38" s="68">
        <f>ROUND(AB38/$AX38*1000,2)</f>
        <v>2.08</v>
      </c>
      <c r="AV38" s="53"/>
      <c r="AX38" s="89">
        <v>2886</v>
      </c>
      <c r="AZ38" s="82" t="s">
        <v>111</v>
      </c>
      <c r="BA38" s="82" t="s">
        <v>26</v>
      </c>
      <c r="BB38" s="89">
        <v>2886</v>
      </c>
      <c r="BC38" s="83">
        <v>1484</v>
      </c>
      <c r="BD38" s="83">
        <v>1402</v>
      </c>
      <c r="BM38" s="88">
        <v>6.2</v>
      </c>
      <c r="BN38" s="88">
        <v>11.1</v>
      </c>
      <c r="BO38" s="88">
        <v>22.5</v>
      </c>
      <c r="BP38" s="88">
        <v>0</v>
      </c>
      <c r="BQ38" s="88">
        <v>0</v>
      </c>
      <c r="BR38" s="88">
        <v>-16.3</v>
      </c>
      <c r="BS38" s="88">
        <v>0</v>
      </c>
      <c r="BT38" s="88">
        <v>0</v>
      </c>
      <c r="BU38" s="88">
        <v>0</v>
      </c>
      <c r="BV38" s="88">
        <v>0</v>
      </c>
      <c r="BW38" s="88">
        <v>0</v>
      </c>
      <c r="BX38" s="88">
        <v>0</v>
      </c>
      <c r="BY38" s="88">
        <v>3.8</v>
      </c>
      <c r="BZ38" s="88">
        <v>2.08</v>
      </c>
    </row>
    <row r="39" spans="2:78" ht="15" customHeight="1">
      <c r="B39" s="62"/>
      <c r="C39" s="15" t="s">
        <v>76</v>
      </c>
      <c r="D39" s="15"/>
      <c r="E39" s="63">
        <f>SUM(F39:G39)</f>
        <v>6</v>
      </c>
      <c r="F39" s="63">
        <v>1</v>
      </c>
      <c r="G39" s="63">
        <v>5</v>
      </c>
      <c r="H39" s="63">
        <f t="shared" si="53"/>
        <v>1</v>
      </c>
      <c r="I39" s="63">
        <v>0</v>
      </c>
      <c r="J39" s="63">
        <v>1</v>
      </c>
      <c r="K39" s="63">
        <f t="shared" si="45"/>
        <v>9</v>
      </c>
      <c r="L39" s="63">
        <v>5</v>
      </c>
      <c r="M39" s="63">
        <v>4</v>
      </c>
      <c r="N39" s="63">
        <f t="shared" si="59"/>
        <v>0</v>
      </c>
      <c r="O39" s="63">
        <v>0</v>
      </c>
      <c r="P39" s="63">
        <v>0</v>
      </c>
      <c r="Q39" s="63">
        <f t="shared" si="55"/>
        <v>0</v>
      </c>
      <c r="R39" s="63">
        <v>0</v>
      </c>
      <c r="S39" s="63">
        <v>0</v>
      </c>
      <c r="T39" s="64">
        <f t="shared" si="50"/>
        <v>-3</v>
      </c>
      <c r="U39" s="63">
        <f>SUM(V39:W39)</f>
        <v>0</v>
      </c>
      <c r="V39" s="63">
        <v>0</v>
      </c>
      <c r="W39" s="63">
        <v>0</v>
      </c>
      <c r="X39" s="63">
        <f t="shared" si="57"/>
        <v>0</v>
      </c>
      <c r="Y39" s="63">
        <v>0</v>
      </c>
      <c r="Z39" s="63">
        <v>0</v>
      </c>
      <c r="AA39" s="63">
        <v>4</v>
      </c>
      <c r="AB39" s="63">
        <v>3</v>
      </c>
      <c r="AC39" s="15"/>
      <c r="AE39" s="65"/>
      <c r="AF39" s="70" t="s">
        <v>76</v>
      </c>
      <c r="AH39" s="66">
        <f t="shared" si="33"/>
        <v>9.1</v>
      </c>
      <c r="AI39" s="67">
        <f t="shared" si="34"/>
        <v>16.7</v>
      </c>
      <c r="AJ39" s="66">
        <f t="shared" si="35"/>
        <v>13.7</v>
      </c>
      <c r="AK39" s="67">
        <f t="shared" si="36"/>
        <v>0</v>
      </c>
      <c r="AL39" s="67">
        <f t="shared" si="37"/>
        <v>0</v>
      </c>
      <c r="AM39" s="66">
        <f t="shared" si="38"/>
        <v>-4.6</v>
      </c>
      <c r="AN39" s="66">
        <f t="shared" si="39"/>
        <v>0</v>
      </c>
      <c r="AO39" s="67">
        <f t="shared" si="40"/>
        <v>0</v>
      </c>
      <c r="AP39" s="67">
        <f t="shared" si="41"/>
        <v>0</v>
      </c>
      <c r="AQ39" s="66">
        <f t="shared" si="62"/>
        <v>0</v>
      </c>
      <c r="AR39" s="67">
        <f t="shared" si="62"/>
        <v>0</v>
      </c>
      <c r="AS39" s="67">
        <f t="shared" si="42"/>
        <v>0</v>
      </c>
      <c r="AT39" s="66">
        <f t="shared" si="43"/>
        <v>6.1</v>
      </c>
      <c r="AU39" s="68">
        <f>ROUND(AB39/$AX39*1000,2)</f>
        <v>4.56</v>
      </c>
      <c r="AV39" s="53"/>
      <c r="AX39" s="89">
        <v>658</v>
      </c>
      <c r="AZ39" s="73" t="s">
        <v>75</v>
      </c>
      <c r="BA39" s="82" t="s">
        <v>83</v>
      </c>
      <c r="BB39" s="89">
        <v>658</v>
      </c>
      <c r="BC39" s="83">
        <v>337</v>
      </c>
      <c r="BD39" s="83">
        <v>321</v>
      </c>
      <c r="BM39" s="88">
        <v>9.1</v>
      </c>
      <c r="BN39" s="88">
        <v>16.7</v>
      </c>
      <c r="BO39" s="88">
        <v>13.7</v>
      </c>
      <c r="BP39" s="88">
        <v>0</v>
      </c>
      <c r="BQ39" s="88">
        <v>0</v>
      </c>
      <c r="BR39" s="88">
        <v>-4.6</v>
      </c>
      <c r="BS39" s="88">
        <v>0</v>
      </c>
      <c r="BT39" s="88">
        <v>0</v>
      </c>
      <c r="BU39" s="88">
        <v>0</v>
      </c>
      <c r="BV39" s="88">
        <v>0</v>
      </c>
      <c r="BW39" s="88">
        <v>0</v>
      </c>
      <c r="BX39" s="88">
        <v>0</v>
      </c>
      <c r="BY39" s="88">
        <v>6.1</v>
      </c>
      <c r="BZ39" s="88">
        <v>4.56</v>
      </c>
    </row>
    <row r="40" spans="2:78" ht="15" customHeight="1" thickBot="1">
      <c r="B40" s="62"/>
      <c r="C40" s="15" t="s">
        <v>69</v>
      </c>
      <c r="D40" s="15"/>
      <c r="E40" s="63">
        <f>SUM(F40:G40)</f>
        <v>108</v>
      </c>
      <c r="F40" s="63">
        <v>56</v>
      </c>
      <c r="G40" s="63">
        <v>52</v>
      </c>
      <c r="H40" s="63">
        <f t="shared" si="53"/>
        <v>8</v>
      </c>
      <c r="I40" s="63">
        <v>5</v>
      </c>
      <c r="J40" s="63">
        <v>3</v>
      </c>
      <c r="K40" s="63">
        <f t="shared" si="45"/>
        <v>259</v>
      </c>
      <c r="L40" s="63">
        <v>121</v>
      </c>
      <c r="M40" s="63">
        <v>138</v>
      </c>
      <c r="N40" s="63">
        <v>0</v>
      </c>
      <c r="O40" s="63">
        <v>0</v>
      </c>
      <c r="P40" s="63">
        <v>0</v>
      </c>
      <c r="Q40" s="63">
        <f t="shared" si="55"/>
        <v>0</v>
      </c>
      <c r="R40" s="63">
        <v>0</v>
      </c>
      <c r="S40" s="63">
        <v>0</v>
      </c>
      <c r="T40" s="74">
        <f t="shared" si="50"/>
        <v>-151</v>
      </c>
      <c r="U40" s="63">
        <f>SUM(V40:W40)</f>
        <v>5</v>
      </c>
      <c r="V40" s="63">
        <v>3</v>
      </c>
      <c r="W40" s="63">
        <v>2</v>
      </c>
      <c r="X40" s="63">
        <f t="shared" si="57"/>
        <v>1</v>
      </c>
      <c r="Y40" s="63">
        <v>1</v>
      </c>
      <c r="Z40" s="63">
        <v>0</v>
      </c>
      <c r="AA40" s="63">
        <v>37</v>
      </c>
      <c r="AB40" s="63">
        <v>16</v>
      </c>
      <c r="AC40" s="15"/>
      <c r="AE40" s="65"/>
      <c r="AF40" s="34" t="s">
        <v>69</v>
      </c>
      <c r="AH40" s="66">
        <f t="shared" si="33"/>
        <v>7.7</v>
      </c>
      <c r="AI40" s="67">
        <f t="shared" si="34"/>
        <v>7.4</v>
      </c>
      <c r="AJ40" s="66">
        <f t="shared" si="35"/>
        <v>18.4</v>
      </c>
      <c r="AK40" s="67">
        <f t="shared" si="36"/>
        <v>0</v>
      </c>
      <c r="AL40" s="67">
        <f t="shared" si="37"/>
        <v>0</v>
      </c>
      <c r="AM40" s="66">
        <f t="shared" si="38"/>
        <v>-10.7</v>
      </c>
      <c r="AN40" s="66">
        <f t="shared" si="39"/>
        <v>44.2</v>
      </c>
      <c r="AO40" s="67">
        <f t="shared" si="40"/>
        <v>26.5</v>
      </c>
      <c r="AP40" s="67">
        <f t="shared" si="41"/>
        <v>17.7</v>
      </c>
      <c r="AQ40" s="66">
        <f t="shared" si="62"/>
        <v>9.2</v>
      </c>
      <c r="AR40" s="67">
        <f t="shared" si="62"/>
        <v>9.2</v>
      </c>
      <c r="AS40" s="67">
        <f t="shared" si="42"/>
        <v>0</v>
      </c>
      <c r="AT40" s="66">
        <f t="shared" si="43"/>
        <v>2.6</v>
      </c>
      <c r="AU40" s="68">
        <f>ROUND(AB40/$AX40*1000,2)</f>
        <v>1.13</v>
      </c>
      <c r="AV40" s="53"/>
      <c r="AX40" s="89">
        <v>14109</v>
      </c>
      <c r="AZ40" s="82" t="s">
        <v>112</v>
      </c>
      <c r="BA40" s="82" t="s">
        <v>84</v>
      </c>
      <c r="BB40" s="89">
        <v>14109</v>
      </c>
      <c r="BC40" s="83">
        <v>6897</v>
      </c>
      <c r="BD40" s="83">
        <v>7212</v>
      </c>
      <c r="BM40" s="88">
        <v>7.7</v>
      </c>
      <c r="BN40" s="88">
        <v>7.4</v>
      </c>
      <c r="BO40" s="88">
        <v>18.4</v>
      </c>
      <c r="BP40" s="88">
        <v>0</v>
      </c>
      <c r="BQ40" s="88">
        <v>0</v>
      </c>
      <c r="BR40" s="88">
        <v>-10.7</v>
      </c>
      <c r="BS40" s="88">
        <v>44.2</v>
      </c>
      <c r="BT40" s="88">
        <v>26.5</v>
      </c>
      <c r="BU40" s="88">
        <v>17.7</v>
      </c>
      <c r="BV40" s="88">
        <v>9.2</v>
      </c>
      <c r="BW40" s="88">
        <v>9.2</v>
      </c>
      <c r="BX40" s="88">
        <v>0</v>
      </c>
      <c r="BY40" s="88">
        <v>2.6</v>
      </c>
      <c r="BZ40" s="88">
        <v>1.13</v>
      </c>
    </row>
    <row r="41" spans="2:47" ht="15" customHeight="1">
      <c r="B41" s="55" t="s">
        <v>121</v>
      </c>
      <c r="C41" s="55"/>
      <c r="D41" s="55"/>
      <c r="E41" s="55"/>
      <c r="F41" s="55"/>
      <c r="G41" s="55"/>
      <c r="H41" s="75"/>
      <c r="I41" s="75"/>
      <c r="J41" s="75"/>
      <c r="K41" s="55"/>
      <c r="L41" s="55"/>
      <c r="M41" s="55"/>
      <c r="N41" s="55"/>
      <c r="O41" s="55"/>
      <c r="P41" s="55"/>
      <c r="Q41" s="55"/>
      <c r="R41" s="55"/>
      <c r="S41" s="55"/>
      <c r="T41" s="15"/>
      <c r="U41" s="55"/>
      <c r="V41" s="55"/>
      <c r="W41" s="55"/>
      <c r="X41" s="76"/>
      <c r="Y41" s="76"/>
      <c r="Z41" s="76"/>
      <c r="AA41" s="55"/>
      <c r="AB41" s="55"/>
      <c r="AE41" s="55" t="s">
        <v>47</v>
      </c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</row>
    <row r="42" spans="3:31" ht="12.75">
      <c r="C42" s="90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1"/>
      <c r="X42" s="2"/>
      <c r="Y42" s="2"/>
      <c r="Z42" s="2"/>
      <c r="AE42" s="1" t="s">
        <v>120</v>
      </c>
    </row>
    <row r="43" spans="3:26" ht="12" customHeight="1">
      <c r="C43" s="77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1"/>
      <c r="X43" s="2"/>
      <c r="Y43" s="2"/>
      <c r="Z43" s="2"/>
    </row>
    <row r="44" spans="52:57" ht="12">
      <c r="AZ44" s="82"/>
      <c r="BA44" s="82"/>
      <c r="BB44" s="83"/>
      <c r="BC44" s="83"/>
      <c r="BD44" s="83"/>
      <c r="BE44" s="15"/>
    </row>
    <row r="45" spans="52:57" ht="12">
      <c r="AZ45" s="15"/>
      <c r="BA45" s="15"/>
      <c r="BB45" s="15"/>
      <c r="BC45" s="15"/>
      <c r="BD45" s="15"/>
      <c r="BE45" s="15"/>
    </row>
  </sheetData>
  <sheetProtection/>
  <mergeCells count="4">
    <mergeCell ref="C42:P42"/>
    <mergeCell ref="N5:P5"/>
    <mergeCell ref="B4:D6"/>
    <mergeCell ref="Q5:S5"/>
  </mergeCells>
  <printOptions horizontalCentered="1"/>
  <pageMargins left="0.2755905511811024" right="0.1968503937007874" top="0.7086614173228347" bottom="0.3937007874015748" header="0" footer="0"/>
  <pageSetup fitToHeight="0" horizontalDpi="600" verticalDpi="600" orientation="portrait" paperSize="9" r:id="rId2"/>
  <colBreaks count="2" manualBreakCount="2">
    <brk id="29" max="65535" man="1"/>
    <brk id="48" max="41" man="1"/>
  </colBreaks>
  <ignoredErrors>
    <ignoredError sqref="P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2020-01-10T07:45:44Z</cp:lastPrinted>
  <dcterms:created xsi:type="dcterms:W3CDTF">2004-01-19T10:04:11Z</dcterms:created>
  <dcterms:modified xsi:type="dcterms:W3CDTF">2020-12-21T07:20:01Z</dcterms:modified>
  <cp:category/>
  <cp:version/>
  <cp:contentType/>
  <cp:contentStatus/>
</cp:coreProperties>
</file>