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１初任者研修に係る様式\(1)初任者研修に係る研修体制表\R5体制表最終版\修正済み\"/>
    </mc:Choice>
  </mc:AlternateContent>
  <bookViews>
    <workbookView xWindow="-105" yWindow="-105" windowWidth="23250" windowHeight="12570"/>
  </bookViews>
  <sheets>
    <sheet name="拠１" sheetId="19" r:id="rId1"/>
    <sheet name="拠２" sheetId="16" r:id="rId2"/>
    <sheet name="中　拠3(A)" sheetId="30" r:id="rId3"/>
    <sheet name="中　拠3(B) " sheetId="31" r:id="rId4"/>
  </sheets>
  <externalReferences>
    <externalReference r:id="rId5"/>
  </externalReferences>
  <definedNames>
    <definedName name="_xlnm.Print_Area" localSheetId="0">拠１!$B$1:$T$38</definedName>
    <definedName name="_xlnm.Print_Area" localSheetId="1">拠２!$B$1:$W$38</definedName>
    <definedName name="_xlnm.Print_Area" localSheetId="2">'中　拠3(A)'!$B$1:$AC$50</definedName>
    <definedName name="_xlnm.Print_Area" localSheetId="3">'中　拠3(B) '!$B$1:$AC$50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31" l="1"/>
  <c r="U9" i="31"/>
  <c r="E9" i="31"/>
  <c r="V17" i="30"/>
  <c r="U9" i="30"/>
  <c r="E9" i="30"/>
  <c r="S25" i="19" l="1"/>
  <c r="Q25" i="19"/>
  <c r="Q17" i="30"/>
  <c r="Q17" i="31"/>
  <c r="Z35" i="31" l="1"/>
  <c r="Y34" i="31"/>
  <c r="Z34" i="31" s="1"/>
  <c r="X34" i="31"/>
  <c r="Z36" i="31" s="1"/>
  <c r="P31" i="31"/>
  <c r="G31" i="31"/>
  <c r="E31" i="31"/>
  <c r="C31" i="31"/>
  <c r="P30" i="31"/>
  <c r="G30" i="31"/>
  <c r="E30" i="31"/>
  <c r="C30" i="31"/>
  <c r="P29" i="31"/>
  <c r="E29" i="31"/>
  <c r="C29" i="31"/>
  <c r="C28" i="31"/>
  <c r="C27" i="31"/>
  <c r="P25" i="31"/>
  <c r="P24" i="31"/>
  <c r="G24" i="31"/>
  <c r="E24" i="31"/>
  <c r="P23" i="31"/>
  <c r="G23" i="31"/>
  <c r="E23" i="31"/>
  <c r="BP16" i="31"/>
  <c r="BP15" i="31"/>
  <c r="G29" i="31" s="1"/>
  <c r="V15" i="31"/>
  <c r="AD13" i="31"/>
  <c r="P33" i="31"/>
  <c r="C3" i="31"/>
  <c r="Z35" i="30"/>
  <c r="Q24" i="19" s="1"/>
  <c r="Y34" i="30"/>
  <c r="Z34" i="30" s="1"/>
  <c r="X34" i="30"/>
  <c r="Z36" i="30" s="1"/>
  <c r="S24" i="19" s="1"/>
  <c r="P31" i="30"/>
  <c r="G31" i="30"/>
  <c r="E31" i="30"/>
  <c r="C31" i="30"/>
  <c r="P30" i="30"/>
  <c r="G30" i="30"/>
  <c r="E30" i="30"/>
  <c r="C30" i="30"/>
  <c r="P29" i="30"/>
  <c r="E29" i="30"/>
  <c r="C29" i="30"/>
  <c r="C28" i="30"/>
  <c r="C27" i="30"/>
  <c r="P25" i="30"/>
  <c r="P24" i="30"/>
  <c r="G24" i="30"/>
  <c r="E24" i="30"/>
  <c r="P23" i="30"/>
  <c r="G23" i="30"/>
  <c r="E23" i="30"/>
  <c r="BP16" i="30"/>
  <c r="BP15" i="30"/>
  <c r="G29" i="30" s="1"/>
  <c r="V15" i="30"/>
  <c r="AD13" i="30"/>
  <c r="P33" i="30"/>
  <c r="C3" i="30"/>
  <c r="P32" i="31" l="1"/>
  <c r="P32" i="30"/>
  <c r="B26" i="19" l="1"/>
  <c r="Q6" i="16" l="1"/>
  <c r="T25" i="16" l="1"/>
  <c r="T27" i="16"/>
  <c r="T28" i="16"/>
  <c r="T29" i="16"/>
  <c r="T30" i="16"/>
  <c r="T31" i="16"/>
  <c r="S26" i="16"/>
  <c r="S30" i="16" l="1"/>
  <c r="U30" i="16"/>
  <c r="V30" i="16"/>
  <c r="W30" i="16"/>
  <c r="S31" i="16"/>
  <c r="U31" i="16"/>
  <c r="V31" i="16"/>
  <c r="W31" i="16"/>
  <c r="S32" i="16"/>
  <c r="T32" i="16"/>
  <c r="U32" i="16"/>
  <c r="V32" i="16"/>
  <c r="W32" i="16"/>
  <c r="L3" i="19" l="1"/>
  <c r="T19" i="19" l="1"/>
  <c r="R33" i="19"/>
  <c r="P33" i="19"/>
  <c r="N33" i="19"/>
  <c r="L33" i="19"/>
  <c r="N32" i="19"/>
  <c r="J33" i="19"/>
  <c r="H33" i="19"/>
  <c r="J32" i="19"/>
  <c r="H32" i="19"/>
  <c r="F33" i="19"/>
  <c r="D33" i="19"/>
  <c r="F32" i="19"/>
  <c r="C33" i="19"/>
  <c r="B33" i="19"/>
  <c r="C32" i="19"/>
  <c r="W36" i="16"/>
  <c r="V36" i="16"/>
  <c r="U36" i="16"/>
  <c r="T36" i="16"/>
  <c r="S36" i="16"/>
  <c r="W35" i="16"/>
  <c r="V35" i="16"/>
  <c r="U35" i="16"/>
  <c r="T35" i="16"/>
  <c r="S35" i="16"/>
  <c r="W34" i="16"/>
  <c r="V34" i="16"/>
  <c r="U34" i="16"/>
  <c r="T34" i="16"/>
  <c r="S34" i="16"/>
  <c r="W33" i="16"/>
  <c r="V33" i="16"/>
  <c r="U33" i="16"/>
  <c r="T33" i="16"/>
  <c r="S33" i="16"/>
  <c r="W29" i="16"/>
  <c r="V29" i="16"/>
  <c r="U29" i="16"/>
  <c r="S29" i="16"/>
  <c r="W28" i="16"/>
  <c r="V28" i="16"/>
  <c r="U28" i="16"/>
  <c r="S28" i="16"/>
  <c r="W27" i="16"/>
  <c r="V27" i="16"/>
  <c r="U27" i="16"/>
  <c r="S27" i="16"/>
  <c r="W26" i="16"/>
  <c r="V26" i="16"/>
  <c r="U26" i="16"/>
  <c r="T26" i="16"/>
  <c r="W25" i="16"/>
  <c r="V25" i="16"/>
  <c r="U25" i="16"/>
  <c r="S25" i="16"/>
  <c r="P35" i="16"/>
  <c r="H35" i="16"/>
  <c r="P21" i="16"/>
  <c r="H21" i="16"/>
  <c r="M23" i="16"/>
  <c r="E23" i="16"/>
  <c r="D23" i="16"/>
  <c r="U10" i="16"/>
  <c r="M10" i="16"/>
  <c r="E10" i="16"/>
  <c r="Q7" i="16"/>
  <c r="J35" i="19"/>
  <c r="H35" i="19"/>
  <c r="J34" i="19"/>
  <c r="H34" i="19"/>
  <c r="J31" i="19"/>
  <c r="H31" i="19"/>
  <c r="H30" i="19"/>
  <c r="J30" i="19"/>
  <c r="R35" i="19"/>
  <c r="R34" i="19"/>
  <c r="P35" i="19"/>
  <c r="P34" i="19"/>
  <c r="N35" i="19"/>
  <c r="L35" i="19"/>
  <c r="N34" i="19"/>
  <c r="L34" i="19"/>
  <c r="N31" i="19"/>
  <c r="N30" i="19"/>
  <c r="F35" i="19"/>
  <c r="D35" i="19"/>
  <c r="F34" i="19"/>
  <c r="D34" i="19"/>
  <c r="F31" i="19"/>
  <c r="F30" i="19"/>
  <c r="C35" i="19"/>
  <c r="B35" i="19"/>
  <c r="C34" i="19"/>
  <c r="B34" i="19"/>
  <c r="C31" i="19"/>
  <c r="T8" i="19"/>
  <c r="H34" i="16"/>
  <c r="H32" i="16" s="1"/>
  <c r="P33" i="16"/>
  <c r="P32" i="16" s="1"/>
  <c r="H33" i="16"/>
  <c r="P20" i="16"/>
  <c r="H20" i="16"/>
  <c r="P34" i="16"/>
  <c r="Q31" i="16" l="1"/>
  <c r="Q19" i="16"/>
  <c r="I19" i="16"/>
  <c r="I31" i="16"/>
</calcChain>
</file>

<file path=xl/comments1.xml><?xml version="1.0" encoding="utf-8"?>
<comments xmlns="http://schemas.openxmlformats.org/spreadsheetml/2006/main">
  <authors>
    <author>Windows ユーザー</author>
    <author>今田　寿夫</author>
    <author>infoma-0903-0002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松江・出雲・隠岐教育事務所管内の学校は、「島根県教育センター所長様」
浜田・益田教育事務所管内の学校は、「島根県教育センター浜田教育センター長様」
を選択する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21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L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S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L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S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</commentList>
</comments>
</file>

<file path=xl/comments2.xml><?xml version="1.0" encoding="utf-8"?>
<comments xmlns="http://schemas.openxmlformats.org/spreadsheetml/2006/main">
  <authors>
    <author>野津　忠宏</author>
    <author>今田　寿夫</author>
    <author>infoma-0903-0002</author>
  </authors>
  <commentList>
    <comment ref="Q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No1から自動入力</t>
        </r>
      </text>
    </comment>
    <comment ref="Q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0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0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1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1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3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3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4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4" authorId="2" shapeId="0">
      <text>
        <r>
          <rPr>
            <sz val="9"/>
            <color indexed="81"/>
            <rFont val="ＭＳ 明朝"/>
            <family val="1"/>
            <charset val="128"/>
          </rPr>
          <t>自動入力</t>
        </r>
      </text>
    </comment>
    <comment ref="H35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5" authorId="2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comments3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comments4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sharedStrings.xml><?xml version="1.0" encoding="utf-8"?>
<sst xmlns="http://schemas.openxmlformats.org/spreadsheetml/2006/main" count="308" uniqueCount="141">
  <si>
    <t>校長名</t>
    <rPh sb="0" eb="3">
      <t>コウチョウメイ</t>
    </rPh>
    <phoneticPr fontId="1"/>
  </si>
  <si>
    <t>１．研修体制に係る表</t>
    <rPh sb="2" eb="4">
      <t>ケンシュウ</t>
    </rPh>
    <rPh sb="4" eb="6">
      <t>タイセイ</t>
    </rPh>
    <rPh sb="7" eb="8">
      <t>カカ</t>
    </rPh>
    <rPh sb="9" eb="10">
      <t>ヒョウ</t>
    </rPh>
    <phoneticPr fontId="1"/>
  </si>
  <si>
    <t>免許</t>
    <rPh sb="0" eb="2">
      <t>メンキョ</t>
    </rPh>
    <phoneticPr fontId="1"/>
  </si>
  <si>
    <t>Ａ</t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</si>
  <si>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</si>
  <si>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非常勤講師</t>
    <rPh sb="0" eb="3">
      <t>ヒジョウキン</t>
    </rPh>
    <rPh sb="3" eb="5">
      <t>コウシ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</si>
  <si>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</si>
  <si>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</si>
  <si>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</si>
  <si>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</si>
  <si>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Ｂ</t>
    <phoneticPr fontId="1"/>
  </si>
  <si>
    <t>月</t>
    <rPh sb="0" eb="1">
      <t>ゲツ</t>
    </rPh>
    <phoneticPr fontId="1"/>
  </si>
  <si>
    <t>合計</t>
    <rPh sb="0" eb="2">
      <t>ゴウケイ</t>
    </rPh>
    <phoneticPr fontId="1"/>
  </si>
  <si>
    <t>校種</t>
    <rPh sb="0" eb="2">
      <t>コウシュ</t>
    </rPh>
    <phoneticPr fontId="1"/>
  </si>
  <si>
    <t>初任者</t>
    <rPh sb="0" eb="3">
      <t>ショニンシャ</t>
    </rPh>
    <phoneticPr fontId="1"/>
  </si>
  <si>
    <t>火</t>
  </si>
  <si>
    <t>水</t>
  </si>
  <si>
    <t>木</t>
  </si>
  <si>
    <t>金</t>
  </si>
  <si>
    <t>１</t>
    <phoneticPr fontId="1"/>
  </si>
  <si>
    <t>２</t>
  </si>
  <si>
    <t>３</t>
  </si>
  <si>
    <t>４</t>
  </si>
  <si>
    <t>５</t>
  </si>
  <si>
    <t>持</t>
    <rPh sb="0" eb="1">
      <t>モ</t>
    </rPh>
    <phoneticPr fontId="1"/>
  </si>
  <si>
    <t>初任者上限</t>
    <rPh sb="0" eb="3">
      <t>ショニンシャ</t>
    </rPh>
    <rPh sb="3" eb="5">
      <t>ジョウゲン</t>
    </rPh>
    <phoneticPr fontId="1"/>
  </si>
  <si>
    <t>研</t>
    <rPh sb="0" eb="1">
      <t>ケン</t>
    </rPh>
    <phoneticPr fontId="1"/>
  </si>
  <si>
    <t>校内指導教員上限</t>
    <rPh sb="0" eb="2">
      <t>コウナイ</t>
    </rPh>
    <rPh sb="2" eb="4">
      <t>シドウ</t>
    </rPh>
    <rPh sb="4" eb="6">
      <t>キョウイン</t>
    </rPh>
    <rPh sb="6" eb="8">
      <t>ジョウゲン</t>
    </rPh>
    <phoneticPr fontId="1"/>
  </si>
  <si>
    <t>１</t>
    <phoneticPr fontId="1"/>
  </si>
  <si>
    <t>１コマの授業時間</t>
    <rPh sb="4" eb="6">
      <t>ジュギョウ</t>
    </rPh>
    <rPh sb="6" eb="8">
      <t>ジカン</t>
    </rPh>
    <phoneticPr fontId="1"/>
  </si>
  <si>
    <t>初任者上限</t>
    <rPh sb="0" eb="3">
      <t>ショニンシャ</t>
    </rPh>
    <rPh sb="3" eb="4">
      <t>ジョウ</t>
    </rPh>
    <rPh sb="4" eb="5">
      <t>ゲン</t>
    </rPh>
    <phoneticPr fontId="1"/>
  </si>
  <si>
    <t>初任者氏名</t>
    <rPh sb="0" eb="1">
      <t>ショ</t>
    </rPh>
    <rPh sb="1" eb="2">
      <t>ニン</t>
    </rPh>
    <rPh sb="2" eb="3">
      <t>シャ</t>
    </rPh>
    <rPh sb="3" eb="4">
      <t>シ</t>
    </rPh>
    <rPh sb="4" eb="5">
      <t>メイ</t>
    </rPh>
    <phoneticPr fontId="1"/>
  </si>
  <si>
    <t>分</t>
    <rPh sb="0" eb="1">
      <t>フン</t>
    </rPh>
    <phoneticPr fontId="1"/>
  </si>
  <si>
    <t>６</t>
    <phoneticPr fontId="1"/>
  </si>
  <si>
    <t>７</t>
    <phoneticPr fontId="1"/>
  </si>
  <si>
    <t>８</t>
    <phoneticPr fontId="1"/>
  </si>
  <si>
    <t>職・氏名</t>
    <rPh sb="0" eb="1">
      <t>ショク</t>
    </rPh>
    <rPh sb="2" eb="4">
      <t>シメイ</t>
    </rPh>
    <phoneticPr fontId="1"/>
  </si>
  <si>
    <t>学年部</t>
    <rPh sb="0" eb="2">
      <t>ガクネン</t>
    </rPh>
    <rPh sb="2" eb="3">
      <t>ブ</t>
    </rPh>
    <phoneticPr fontId="1"/>
  </si>
  <si>
    <t>合計</t>
    <rPh sb="0" eb="2">
      <t>ゴウケイ</t>
    </rPh>
    <phoneticPr fontId="1"/>
  </si>
  <si>
    <t>学校名</t>
    <rPh sb="0" eb="2">
      <t>ガッコウ</t>
    </rPh>
    <rPh sb="2" eb="3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</si>
  <si>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</si>
  <si>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</si>
  <si>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</si>
  <si>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記入日</t>
    <rPh sb="0" eb="2">
      <t>キニュウ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</si>
  <si>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</si>
  <si>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</si>
  <si>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</si>
  <si>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</si>
  <si>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</si>
  <si>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研修名</t>
    <rPh sb="0" eb="2">
      <t>ケンシュウ</t>
    </rPh>
    <rPh sb="2" eb="3">
      <t>ナ</t>
    </rPh>
    <phoneticPr fontId="1"/>
  </si>
  <si>
    <t>会場</t>
    <rPh sb="0" eb="2">
      <t>カイジョウ</t>
    </rPh>
    <phoneticPr fontId="1"/>
  </si>
  <si>
    <t>勤務時間数</t>
    <rPh sb="0" eb="2">
      <t>キンム</t>
    </rPh>
    <rPh sb="2" eb="5">
      <t>ジカンスウ</t>
    </rPh>
    <phoneticPr fontId="1"/>
  </si>
  <si>
    <t>第Ⅰ回教育センター研修</t>
    <rPh sb="0" eb="1">
      <t>ダイ</t>
    </rPh>
    <rPh sb="2" eb="3">
      <t>カイ</t>
    </rPh>
    <rPh sb="3" eb="5">
      <t>キョウイク</t>
    </rPh>
    <rPh sb="9" eb="11">
      <t>ケンシュウ</t>
    </rPh>
    <phoneticPr fontId="1"/>
  </si>
  <si>
    <t>注①</t>
    <rPh sb="0" eb="1">
      <t>チュウ</t>
    </rPh>
    <phoneticPr fontId="1"/>
  </si>
  <si>
    <t>桃色のセルのみに入力する。</t>
    <rPh sb="0" eb="2">
      <t>モモイロ</t>
    </rPh>
    <rPh sb="8" eb="10">
      <t>ニュウリョク</t>
    </rPh>
    <phoneticPr fontId="1"/>
  </si>
  <si>
    <t>注②</t>
    <rPh sb="0" eb="1">
      <t>チュウ</t>
    </rPh>
    <phoneticPr fontId="1"/>
  </si>
  <si>
    <t>注③</t>
    <rPh sb="0" eb="1">
      <t>チュウ</t>
    </rPh>
    <phoneticPr fontId="1"/>
  </si>
  <si>
    <t>注④</t>
    <rPh sb="0" eb="1">
      <t>チュウ</t>
    </rPh>
    <phoneticPr fontId="1"/>
  </si>
  <si>
    <t>注⑤</t>
    <rPh sb="0" eb="1">
      <t>チュウ</t>
    </rPh>
    <phoneticPr fontId="1"/>
  </si>
  <si>
    <t>非常勤講師は、課業日に実施される研修に係って派遣するものとする。</t>
    <rPh sb="0" eb="3">
      <t>ヒジョウキン</t>
    </rPh>
    <rPh sb="3" eb="5">
      <t>コウシ</t>
    </rPh>
    <rPh sb="7" eb="9">
      <t>カギョウ</t>
    </rPh>
    <rPh sb="9" eb="10">
      <t>ビ</t>
    </rPh>
    <rPh sb="11" eb="13">
      <t>ジッシ</t>
    </rPh>
    <rPh sb="16" eb="18">
      <t>ケンシュウ</t>
    </rPh>
    <rPh sb="19" eb="20">
      <t>カカ</t>
    </rPh>
    <rPh sb="22" eb="24">
      <t>ハケン</t>
    </rPh>
    <phoneticPr fontId="1"/>
  </si>
  <si>
    <t>注⑥</t>
    <rPh sb="0" eb="1">
      <t>チュウ</t>
    </rPh>
    <phoneticPr fontId="1"/>
  </si>
  <si>
    <t>Ｎｏ．２</t>
    <phoneticPr fontId="1"/>
  </si>
  <si>
    <t>この様式（体制表Ｎｏ．３）は、校外における研修に係る非常勤講師の任用がある小学校・中学校のみ、作成し提出してください！</t>
    <rPh sb="2" eb="4">
      <t>ヨウシキ</t>
    </rPh>
    <rPh sb="5" eb="8">
      <t>タイセイヒョウ</t>
    </rPh>
    <rPh sb="15" eb="17">
      <t>コウガイ</t>
    </rPh>
    <rPh sb="21" eb="23">
      <t>ケンシュウ</t>
    </rPh>
    <rPh sb="24" eb="25">
      <t>カカ</t>
    </rPh>
    <rPh sb="26" eb="29">
      <t>ヒジョウキン</t>
    </rPh>
    <rPh sb="29" eb="31">
      <t>コウシ</t>
    </rPh>
    <rPh sb="32" eb="34">
      <t>ニンヨウ</t>
    </rPh>
    <rPh sb="37" eb="40">
      <t>ショウガッコウ</t>
    </rPh>
    <rPh sb="41" eb="44">
      <t>チュウガッコウ</t>
    </rPh>
    <rPh sb="47" eb="49">
      <t>サクセイ</t>
    </rPh>
    <rPh sb="50" eb="52">
      <t>テイシュツ</t>
    </rPh>
    <phoneticPr fontId="1"/>
  </si>
  <si>
    <t>注⑦</t>
    <rPh sb="0" eb="1">
      <t>チュウ</t>
    </rPh>
    <phoneticPr fontId="1"/>
  </si>
  <si>
    <t>学級担任</t>
    <rPh sb="0" eb="1">
      <t>ガク</t>
    </rPh>
    <rPh sb="1" eb="2">
      <t>キュウ</t>
    </rPh>
    <rPh sb="2" eb="3">
      <t>タン</t>
    </rPh>
    <rPh sb="3" eb="4">
      <t>ニン</t>
    </rPh>
    <phoneticPr fontId="1"/>
  </si>
  <si>
    <t>職名</t>
    <rPh sb="0" eb="1">
      <t>ショク</t>
    </rPh>
    <rPh sb="1" eb="2">
      <t>メイ</t>
    </rPh>
    <phoneticPr fontId="1"/>
  </si>
  <si>
    <t>主たる校務分掌</t>
    <rPh sb="0" eb="1">
      <t>シュ</t>
    </rPh>
    <rPh sb="3" eb="5">
      <t>コウム</t>
    </rPh>
    <rPh sb="5" eb="7">
      <t>ブンショウ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</si>
  <si>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7">
      <t>ジ</t>
    </rPh>
    <rPh sb="7" eb="8">
      <t>カン</t>
    </rPh>
    <rPh sb="8" eb="9">
      <t>カズ</t>
    </rPh>
    <phoneticPr fontId="1"/>
  </si>
  <si>
    <t>Ｎｏ．１</t>
    <phoneticPr fontId="1"/>
  </si>
  <si>
    <t>学校名</t>
    <rPh sb="0" eb="3">
      <t>ガッコウメイ</t>
    </rPh>
    <phoneticPr fontId="1"/>
  </si>
  <si>
    <t>拠点校方式の校種</t>
    <rPh sb="0" eb="3">
      <t>キョテンコウ</t>
    </rPh>
    <rPh sb="3" eb="5">
      <t>ホウシキ</t>
    </rPh>
    <rPh sb="6" eb="8">
      <t>コウシュ</t>
    </rPh>
    <phoneticPr fontId="1"/>
  </si>
  <si>
    <t>Ｂ</t>
    <phoneticPr fontId="1"/>
  </si>
  <si>
    <t>拠点校指導教員氏名</t>
    <rPh sb="0" eb="3">
      <t>キョテンコウ</t>
    </rPh>
    <rPh sb="3" eb="5">
      <t>シドウ</t>
    </rPh>
    <rPh sb="5" eb="7">
      <t>キョウイン</t>
    </rPh>
    <rPh sb="7" eb="9">
      <t>シメイ</t>
    </rPh>
    <phoneticPr fontId="1"/>
  </si>
  <si>
    <t>学級担任</t>
    <rPh sb="0" eb="2">
      <t>ガッキュウ</t>
    </rPh>
    <rPh sb="2" eb="4">
      <t>タンニン</t>
    </rPh>
    <phoneticPr fontId="1"/>
  </si>
  <si>
    <t>校務分掌</t>
    <rPh sb="0" eb="2">
      <t>コウム</t>
    </rPh>
    <rPh sb="2" eb="4">
      <t>ブンショウ</t>
    </rPh>
    <phoneticPr fontId="1"/>
  </si>
  <si>
    <t>ｂ</t>
    <phoneticPr fontId="1"/>
  </si>
  <si>
    <t>業務内容</t>
    <rPh sb="0" eb="2">
      <t>ギョウム</t>
    </rPh>
    <rPh sb="2" eb="4">
      <t>ナイヨウ</t>
    </rPh>
    <phoneticPr fontId="1"/>
  </si>
  <si>
    <t>年間
勤務日数</t>
    <rPh sb="0" eb="2">
      <t>ネンカン</t>
    </rPh>
    <rPh sb="3" eb="5">
      <t>キンム</t>
    </rPh>
    <rPh sb="5" eb="7">
      <t>ニッスウ</t>
    </rPh>
    <phoneticPr fontId="1"/>
  </si>
  <si>
    <t>ａ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</si>
  <si>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</si>
  <si>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初任者氏名</t>
    <rPh sb="0" eb="3">
      <t>ショニンシャ</t>
    </rPh>
    <rPh sb="3" eb="5">
      <t>シメイ</t>
    </rPh>
    <phoneticPr fontId="1"/>
  </si>
  <si>
    <t>教科
(中学校のみ)</t>
    <rPh sb="0" eb="1">
      <t>キョウ</t>
    </rPh>
    <rPh sb="1" eb="2">
      <t>カ</t>
    </rPh>
    <rPh sb="4" eb="7">
      <t>チュウガッコウ</t>
    </rPh>
    <phoneticPr fontId="1"/>
  </si>
  <si>
    <t>①</t>
    <phoneticPr fontId="1"/>
  </si>
  <si>
    <t>②</t>
    <phoneticPr fontId="1"/>
  </si>
  <si>
    <t>①＋②</t>
    <phoneticPr fontId="1"/>
  </si>
  <si>
    <t>教科等の研修
週当たり
指導時間数</t>
    <rPh sb="0" eb="3">
      <t>キョウカトウ</t>
    </rPh>
    <rPh sb="4" eb="6">
      <t>ケンシュウ</t>
    </rPh>
    <rPh sb="7" eb="9">
      <t>シュウア</t>
    </rPh>
    <rPh sb="12" eb="14">
      <t>シドウ</t>
    </rPh>
    <rPh sb="14" eb="17">
      <t>ジカンスウ</t>
    </rPh>
    <phoneticPr fontId="1"/>
  </si>
  <si>
    <t>一般研修
週当たり
指導時間数</t>
    <rPh sb="0" eb="2">
      <t>イッパン</t>
    </rPh>
    <rPh sb="2" eb="4">
      <t>ケンシュウ</t>
    </rPh>
    <rPh sb="5" eb="7">
      <t>シュウア</t>
    </rPh>
    <rPh sb="13" eb="14">
      <t>アイダ</t>
    </rPh>
    <phoneticPr fontId="1"/>
  </si>
  <si>
    <t>合計
週当たり
指導時間数</t>
    <rPh sb="0" eb="2">
      <t>ゴウケイ</t>
    </rPh>
    <rPh sb="3" eb="5">
      <t>シュウア</t>
    </rPh>
    <rPh sb="8" eb="10">
      <t>シドウ</t>
    </rPh>
    <rPh sb="10" eb="13">
      <t>ジカンスウ</t>
    </rPh>
    <phoneticPr fontId="1"/>
  </si>
  <si>
    <t>研修体制表に関する問い合わせ先（学校の担当者の職・氏名）</t>
    <rPh sb="0" eb="2">
      <t>ケンシュウ</t>
    </rPh>
    <rPh sb="2" eb="5">
      <t>タイセイヒョウ</t>
    </rPh>
    <rPh sb="6" eb="7">
      <t>カン</t>
    </rPh>
    <rPh sb="9" eb="10">
      <t>ト</t>
    </rPh>
    <rPh sb="11" eb="12">
      <t>ア</t>
    </rPh>
    <rPh sb="14" eb="15">
      <t>サキ</t>
    </rPh>
    <rPh sb="16" eb="18">
      <t>ガッコウ</t>
    </rPh>
    <rPh sb="19" eb="21">
      <t>タントウ</t>
    </rPh>
    <rPh sb="21" eb="22">
      <t>モノ</t>
    </rPh>
    <rPh sb="23" eb="24">
      <t>ショク</t>
    </rPh>
    <rPh sb="25" eb="27">
      <t>シメイ</t>
    </rPh>
    <phoneticPr fontId="1"/>
  </si>
  <si>
    <t>2．初任者研修に係る週時程表（拠点校方式）</t>
    <rPh sb="2" eb="5">
      <t>ショニンシャ</t>
    </rPh>
    <rPh sb="5" eb="7">
      <t>ケンシュウ</t>
    </rPh>
    <rPh sb="8" eb="9">
      <t>カカ</t>
    </rPh>
    <rPh sb="10" eb="11">
      <t>シュウ</t>
    </rPh>
    <rPh sb="11" eb="14">
      <t>ジテイヒョウ</t>
    </rPh>
    <rPh sb="15" eb="18">
      <t>キョテンコウ</t>
    </rPh>
    <rPh sb="18" eb="20">
      <t>ホウシキ</t>
    </rPh>
    <phoneticPr fontId="1"/>
  </si>
  <si>
    <t>拠点校指導教員</t>
    <rPh sb="0" eb="3">
      <t>キョテンコウ</t>
    </rPh>
    <rPh sb="3" eb="5">
      <t>シドウ</t>
    </rPh>
    <rPh sb="5" eb="7">
      <t>キョウイン</t>
    </rPh>
    <phoneticPr fontId="1"/>
  </si>
  <si>
    <t>ｂ</t>
    <phoneticPr fontId="1"/>
  </si>
  <si>
    <t>拠点校指導教員担当一覧</t>
    <rPh sb="0" eb="3">
      <t>キョテンコウ</t>
    </rPh>
    <rPh sb="3" eb="5">
      <t>シドウ</t>
    </rPh>
    <rPh sb="5" eb="7">
      <t>キョウイン</t>
    </rPh>
    <rPh sb="7" eb="9">
      <t>タントウ</t>
    </rPh>
    <rPh sb="9" eb="11">
      <t>イチラン</t>
    </rPh>
    <phoneticPr fontId="1"/>
  </si>
  <si>
    <t>この学校についてのみ入力</t>
    <rPh sb="2" eb="4">
      <t>ガッコウ</t>
    </rPh>
    <rPh sb="10" eb="12">
      <t>ニュウリョク</t>
    </rPh>
    <phoneticPr fontId="1"/>
  </si>
  <si>
    <t>拠点校のみ拠点校及び連携校のすべてについて入力</t>
    <rPh sb="0" eb="3">
      <t>キョテンコウ</t>
    </rPh>
    <rPh sb="5" eb="8">
      <t>キョテンコウ</t>
    </rPh>
    <rPh sb="8" eb="9">
      <t>オヨ</t>
    </rPh>
    <rPh sb="10" eb="13">
      <t>レンケイコウ</t>
    </rPh>
    <rPh sb="21" eb="23">
      <t>ニュウリョク</t>
    </rPh>
    <phoneticPr fontId="1"/>
  </si>
  <si>
    <t>拠点校指導教員担当一覧（拠点校のみ、拠点校及び連携校のすべてについて入力する）</t>
    <rPh sb="0" eb="3">
      <t>キョテンコウ</t>
    </rPh>
    <rPh sb="3" eb="5">
      <t>シドウ</t>
    </rPh>
    <rPh sb="5" eb="7">
      <t>キョウイン</t>
    </rPh>
    <rPh sb="7" eb="9">
      <t>タントウ</t>
    </rPh>
    <rPh sb="9" eb="11">
      <t>イチラン</t>
    </rPh>
    <rPh sb="12" eb="15">
      <t>キョテンコウ</t>
    </rPh>
    <rPh sb="18" eb="21">
      <t>キョテンコウ</t>
    </rPh>
    <rPh sb="21" eb="22">
      <t>オヨ</t>
    </rPh>
    <rPh sb="23" eb="26">
      <t>レンケイコウ</t>
    </rPh>
    <rPh sb="34" eb="36">
      <t>ニュウリョク</t>
    </rPh>
    <phoneticPr fontId="1"/>
  </si>
  <si>
    <t>注⑧</t>
    <rPh sb="0" eb="1">
      <t>チュウ</t>
    </rPh>
    <phoneticPr fontId="1"/>
  </si>
  <si>
    <t>島根大学教育学部附属学校園</t>
    <rPh sb="0" eb="2">
      <t>シマネ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ガッコウ</t>
    </rPh>
    <rPh sb="12" eb="13">
      <t>エン</t>
    </rPh>
    <phoneticPr fontId="1"/>
  </si>
  <si>
    <t>令和</t>
    <rPh sb="0" eb="2">
      <t>レイワ</t>
    </rPh>
    <phoneticPr fontId="1"/>
  </si>
  <si>
    <t>文 　書 　番　 号</t>
    <rPh sb="0" eb="1">
      <t>ブン</t>
    </rPh>
    <rPh sb="3" eb="4">
      <t>ショ</t>
    </rPh>
    <rPh sb="6" eb="7">
      <t>バン</t>
    </rPh>
    <rPh sb="9" eb="10">
      <t>ゴウ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</si>
  <si>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</si>
  <si>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学校名</t>
    <phoneticPr fontId="1"/>
  </si>
  <si>
    <t>校外における研修等に係る
非常勤講師氏名</t>
    <rPh sb="0" eb="2">
      <t>コウガイ</t>
    </rPh>
    <rPh sb="6" eb="8">
      <t>ケンシュウ</t>
    </rPh>
    <rPh sb="8" eb="9">
      <t>トウ</t>
    </rPh>
    <rPh sb="10" eb="11">
      <t>カカ</t>
    </rPh>
    <rPh sb="13" eb="16">
      <t>ヒジョウキン</t>
    </rPh>
    <rPh sb="16" eb="18">
      <t>コウシ</t>
    </rPh>
    <rPh sb="18" eb="20">
      <t>シメイ</t>
    </rPh>
    <phoneticPr fontId="1"/>
  </si>
  <si>
    <t>文 　書 　番 　号</t>
    <phoneticPr fontId="1"/>
  </si>
  <si>
    <t>令和　 年  月　日</t>
    <phoneticPr fontId="1"/>
  </si>
  <si>
    <t>（校外における研修、先輩に学ぶ一日研修）</t>
    <rPh sb="1" eb="3">
      <t>コウガイ</t>
    </rPh>
    <rPh sb="7" eb="9">
      <t>ケンシュウ</t>
    </rPh>
    <rPh sb="10" eb="12">
      <t>センパイ</t>
    </rPh>
    <rPh sb="13" eb="14">
      <t>マナ</t>
    </rPh>
    <rPh sb="15" eb="19">
      <t>イチニチケンシュウ</t>
    </rPh>
    <phoneticPr fontId="1"/>
  </si>
  <si>
    <t>先輩に学ぶ一日研修の１回目は、５月末までに実施すること。</t>
    <rPh sb="0" eb="2">
      <t>センパイ</t>
    </rPh>
    <rPh sb="3" eb="4">
      <t>マナ</t>
    </rPh>
    <rPh sb="5" eb="7">
      <t>イチニチ</t>
    </rPh>
    <rPh sb="7" eb="9">
      <t>ケンシュウ</t>
    </rPh>
    <rPh sb="11" eb="13">
      <t>カイメ</t>
    </rPh>
    <rPh sb="16" eb="18">
      <t>ガツマツ</t>
    </rPh>
    <rPh sb="21" eb="23">
      <t>ジッシ</t>
    </rPh>
    <phoneticPr fontId="1"/>
  </si>
  <si>
    <t>校外における研修等に係る非常勤講師の任用がない場合は、この様式は提出しない。</t>
    <rPh sb="0" eb="2">
      <t>コウガイ</t>
    </rPh>
    <rPh sb="6" eb="8">
      <t>ケンシュウ</t>
    </rPh>
    <rPh sb="8" eb="9">
      <t>トウ</t>
    </rPh>
    <rPh sb="10" eb="11">
      <t>カカ</t>
    </rPh>
    <rPh sb="12" eb="15">
      <t>ヒジョウキン</t>
    </rPh>
    <rPh sb="15" eb="17">
      <t>コウシ</t>
    </rPh>
    <rPh sb="18" eb="20">
      <t>ニンヨウ</t>
    </rPh>
    <rPh sb="23" eb="25">
      <t>バアイ</t>
    </rPh>
    <rPh sb="29" eb="31">
      <t>ヨウシキ</t>
    </rPh>
    <rPh sb="32" eb="34">
      <t>テイシュツ</t>
    </rPh>
    <phoneticPr fontId="1"/>
  </si>
  <si>
    <t>２．初任者の研修上の所属教育センター</t>
    <phoneticPr fontId="1"/>
  </si>
  <si>
    <t>３．研修計画表</t>
    <rPh sb="2" eb="4">
      <t>ケンシュウ</t>
    </rPh>
    <rPh sb="4" eb="7">
      <t>ケイカクヒョウ</t>
    </rPh>
    <phoneticPr fontId="1"/>
  </si>
  <si>
    <t>松江教育事務所</t>
    <rPh sb="0" eb="7">
      <t>マツエキョウイクジムショ</t>
    </rPh>
    <phoneticPr fontId="1"/>
  </si>
  <si>
    <t>出雲教育事務所</t>
    <rPh sb="0" eb="7">
      <t>イズモキョウイクジムショ</t>
    </rPh>
    <phoneticPr fontId="1"/>
  </si>
  <si>
    <t>隠岐教育事務所</t>
    <rPh sb="0" eb="7">
      <t>オキキョウイクジムショ</t>
    </rPh>
    <phoneticPr fontId="1"/>
  </si>
  <si>
    <t>浜田教育事務所</t>
    <rPh sb="0" eb="7">
      <t>ハマダキョウイクジムショ</t>
    </rPh>
    <phoneticPr fontId="1"/>
  </si>
  <si>
    <t>益田教育事務所</t>
    <rPh sb="0" eb="7">
      <t>マスダキョウイクジムショ</t>
    </rPh>
    <phoneticPr fontId="1"/>
  </si>
  <si>
    <t>先輩に学ぶ一日研修</t>
    <rPh sb="0" eb="2">
      <t>センパイ</t>
    </rPh>
    <rPh sb="3" eb="4">
      <t>マナ</t>
    </rPh>
    <rPh sb="5" eb="9">
      <t>イチニチケンシュウ</t>
    </rPh>
    <phoneticPr fontId="1"/>
  </si>
  <si>
    <t>１．所管教育事務所</t>
    <rPh sb="2" eb="4">
      <t>ショカン</t>
    </rPh>
    <rPh sb="4" eb="6">
      <t>キョウイク</t>
    </rPh>
    <rPh sb="6" eb="8">
      <t>ジム</t>
    </rPh>
    <rPh sb="8" eb="9">
      <t>ショ</t>
    </rPh>
    <phoneticPr fontId="1"/>
  </si>
  <si>
    <t>校長名</t>
    <rPh sb="0" eb="3">
      <t>コウチョウメイ</t>
    </rPh>
    <phoneticPr fontId="1"/>
  </si>
  <si>
    <t>金</t>
    <phoneticPr fontId="1"/>
  </si>
  <si>
    <t>非常勤講師の事前準備は、勤務の前日又は前々日等に行うことも可能である。</t>
    <rPh sb="0" eb="3">
      <t>ヒジョウキン</t>
    </rPh>
    <rPh sb="3" eb="5">
      <t>コウシ</t>
    </rPh>
    <rPh sb="6" eb="8">
      <t>ジゼン</t>
    </rPh>
    <rPh sb="8" eb="10">
      <t>ジュンビ</t>
    </rPh>
    <rPh sb="12" eb="14">
      <t>キンム</t>
    </rPh>
    <rPh sb="15" eb="17">
      <t>ゼンジツ</t>
    </rPh>
    <rPh sb="17" eb="18">
      <t>マタ</t>
    </rPh>
    <rPh sb="19" eb="21">
      <t>ゼンゼン</t>
    </rPh>
    <rPh sb="21" eb="22">
      <t>ヒ</t>
    </rPh>
    <rPh sb="22" eb="23">
      <t>トウ</t>
    </rPh>
    <rPh sb="24" eb="25">
      <t>オコナ</t>
    </rPh>
    <rPh sb="29" eb="31">
      <t>カノウ</t>
    </rPh>
    <phoneticPr fontId="1"/>
  </si>
  <si>
    <t>先輩に学ぶ一日研修の実施日が未定の場合は、月・日・曜日の欄に未定と入力する。</t>
    <rPh sb="0" eb="2">
      <t>センパイ</t>
    </rPh>
    <rPh sb="3" eb="4">
      <t>マナ</t>
    </rPh>
    <rPh sb="5" eb="9">
      <t>イチニチケンシュウ</t>
    </rPh>
    <rPh sb="10" eb="13">
      <t>ジッシビ</t>
    </rPh>
    <rPh sb="14" eb="16">
      <t>ミテイ</t>
    </rPh>
    <rPh sb="17" eb="19">
      <t>バアイ</t>
    </rPh>
    <rPh sb="21" eb="22">
      <t>ツキ</t>
    </rPh>
    <rPh sb="23" eb="24">
      <t>ヒ</t>
    </rPh>
    <rPh sb="25" eb="27">
      <t>ヨウビ</t>
    </rPh>
    <rPh sb="28" eb="29">
      <t>ラン</t>
    </rPh>
    <rPh sb="30" eb="32">
      <t>ミテイ</t>
    </rPh>
    <rPh sb="33" eb="35">
      <t>ニュウリョク</t>
    </rPh>
    <phoneticPr fontId="1"/>
  </si>
  <si>
    <t>電話</t>
    <rPh sb="0" eb="2">
      <t>デンワ</t>
    </rPh>
    <phoneticPr fontId="1"/>
  </si>
  <si>
    <t>令和5年度初任者研修に係る研修体制表（拠点校方式用）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8">
      <t>タイセイヒョウ</t>
    </rPh>
    <rPh sb="19" eb="21">
      <t>キョテン</t>
    </rPh>
    <rPh sb="21" eb="22">
      <t>コウ</t>
    </rPh>
    <rPh sb="22" eb="24">
      <t>ホウシキ</t>
    </rPh>
    <rPh sb="24" eb="25">
      <t>ヨウ</t>
    </rPh>
    <phoneticPr fontId="1"/>
  </si>
  <si>
    <t>授業のあと補充
１日7時間以内</t>
    <rPh sb="0" eb="2">
      <t>ジュギョウ</t>
    </rPh>
    <rPh sb="5" eb="7">
      <t>ホジュウ</t>
    </rPh>
    <rPh sb="9" eb="10">
      <t>ニチ</t>
    </rPh>
    <rPh sb="11" eb="13">
      <t>ジカン</t>
    </rPh>
    <rPh sb="13" eb="15">
      <t>イナイ</t>
    </rPh>
    <phoneticPr fontId="1"/>
  </si>
  <si>
    <r>
      <t xml:space="preserve">事前準備
</t>
    </r>
    <r>
      <rPr>
        <sz val="8"/>
        <rFont val="ＭＳ 明朝"/>
        <family val="1"/>
        <charset val="128"/>
      </rPr>
      <t>（年間9時間以内）</t>
    </r>
    <rPh sb="0" eb="2">
      <t>ジゼン</t>
    </rPh>
    <rPh sb="2" eb="4">
      <t>ジュンビ</t>
    </rPh>
    <rPh sb="6" eb="8">
      <t>ネンカン</t>
    </rPh>
    <rPh sb="9" eb="11">
      <t>ジカン</t>
    </rPh>
    <rPh sb="11" eb="13">
      <t>イナイ</t>
    </rPh>
    <phoneticPr fontId="1"/>
  </si>
  <si>
    <t>勤務日数合計</t>
    <rPh sb="0" eb="2">
      <t>キンム</t>
    </rPh>
    <rPh sb="2" eb="4">
      <t>ニッスウ</t>
    </rPh>
    <rPh sb="4" eb="6">
      <t>ゴウケイ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</si>
  <si>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</si>
  <si>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一日7時間以内。詳細は島根県新任教職員研修実施要項P84及びP87参照。</t>
    <rPh sb="0" eb="2">
      <t>イチニチ</t>
    </rPh>
    <rPh sb="3" eb="5">
      <t>ジカン</t>
    </rPh>
    <rPh sb="5" eb="7">
      <t>イナイ</t>
    </rPh>
    <rPh sb="8" eb="10">
      <t>ショウサイ</t>
    </rPh>
    <rPh sb="11" eb="14">
      <t>シマネケン</t>
    </rPh>
    <rPh sb="14" eb="16">
      <t>シンニン</t>
    </rPh>
    <rPh sb="16" eb="19">
      <t>キョウショクイン</t>
    </rPh>
    <rPh sb="19" eb="21">
      <t>ケンシュウ</t>
    </rPh>
    <rPh sb="21" eb="23">
      <t>ジッシ</t>
    </rPh>
    <rPh sb="23" eb="25">
      <t>ヨウコウ</t>
    </rPh>
    <rPh sb="28" eb="29">
      <t>オヨ</t>
    </rPh>
    <rPh sb="33" eb="35">
      <t>サンショウ</t>
    </rPh>
    <phoneticPr fontId="1"/>
  </si>
  <si>
    <t>第Ⅰ回教育センター研修</t>
    <phoneticPr fontId="1"/>
  </si>
  <si>
    <t>第Ⅱ回教育センター研修</t>
    <phoneticPr fontId="1"/>
  </si>
  <si>
    <t>第Ⅲ回教育センター研修</t>
    <phoneticPr fontId="1"/>
  </si>
  <si>
    <t>第Ⅳ回教育センター研修</t>
    <phoneticPr fontId="1"/>
  </si>
  <si>
    <t>第Ⅴ回教育センター研修</t>
    <phoneticPr fontId="1"/>
  </si>
  <si>
    <t>授業のあと補充の時間欄には、代替授業とその他必要とする職務に従事する時間を併せて記入。</t>
    <rPh sb="0" eb="2">
      <t>ジュギョウ</t>
    </rPh>
    <rPh sb="5" eb="7">
      <t>ホジュウ</t>
    </rPh>
    <rPh sb="8" eb="10">
      <t>ジカン</t>
    </rPh>
    <rPh sb="10" eb="11">
      <t>ラン</t>
    </rPh>
    <rPh sb="14" eb="16">
      <t>ダイタイ</t>
    </rPh>
    <rPh sb="16" eb="18">
      <t>ジュギョウ</t>
    </rPh>
    <rPh sb="21" eb="22">
      <t>タ</t>
    </rPh>
    <rPh sb="22" eb="24">
      <t>ヒツヨウ</t>
    </rPh>
    <rPh sb="27" eb="29">
      <t>ショクム</t>
    </rPh>
    <rPh sb="30" eb="32">
      <t>ジュウジ</t>
    </rPh>
    <rPh sb="34" eb="36">
      <t>ジカン</t>
    </rPh>
    <rPh sb="37" eb="38">
      <t>アワ</t>
    </rPh>
    <rPh sb="40" eb="42">
      <t>キニュウ</t>
    </rPh>
    <phoneticPr fontId="1"/>
  </si>
  <si>
    <t>令和５年度初任者研修に係る研修体制表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7">
      <t>タイセイ</t>
    </rPh>
    <rPh sb="17" eb="18">
      <t>ヒョウ</t>
    </rPh>
    <phoneticPr fontId="1"/>
  </si>
  <si>
    <t>a</t>
  </si>
  <si>
    <t>非常勤講師の事前準備の勤務時間数は、合計９時間以内。
職務内容については、島根県新任教職員研修実施要項P84参照。</t>
    <rPh sb="0" eb="3">
      <t>ヒジョウキン</t>
    </rPh>
    <rPh sb="3" eb="5">
      <t>コウシ</t>
    </rPh>
    <rPh sb="6" eb="8">
      <t>ジゼン</t>
    </rPh>
    <rPh sb="8" eb="10">
      <t>ジュンビ</t>
    </rPh>
    <rPh sb="11" eb="13">
      <t>キンム</t>
    </rPh>
    <rPh sb="13" eb="16">
      <t>ジカンスウ</t>
    </rPh>
    <rPh sb="18" eb="20">
      <t>ゴウケイ</t>
    </rPh>
    <rPh sb="21" eb="23">
      <t>ジカン</t>
    </rPh>
    <rPh sb="23" eb="25">
      <t>イナイ</t>
    </rPh>
    <rPh sb="27" eb="29">
      <t>ショクム</t>
    </rPh>
    <rPh sb="29" eb="31">
      <t>ナイヨウ</t>
    </rPh>
    <rPh sb="37" eb="40">
      <t>シマネケン</t>
    </rPh>
    <rPh sb="40" eb="42">
      <t>シンニン</t>
    </rPh>
    <rPh sb="42" eb="45">
      <t>キョウショクイン</t>
    </rPh>
    <rPh sb="45" eb="47">
      <t>ケンシュウ</t>
    </rPh>
    <rPh sb="47" eb="49">
      <t>ジッシ</t>
    </rPh>
    <rPh sb="49" eb="51">
      <t>ヨウコウ</t>
    </rPh>
    <rPh sb="54" eb="56">
      <t>サンショウ</t>
    </rPh>
    <phoneticPr fontId="1"/>
  </si>
  <si>
    <t xml:space="preserve">                                                                    Ｎｏ．３</t>
    <phoneticPr fontId="1"/>
  </si>
  <si>
    <t>火</t>
    <rPh sb="0" eb="1">
      <t>カ</t>
    </rPh>
    <phoneticPr fontId="1"/>
  </si>
  <si>
    <t>島根県教育センター・浜田教育センター</t>
    <rPh sb="0" eb="5">
      <t>シマネケンキョウイク</t>
    </rPh>
    <rPh sb="10" eb="14">
      <t>ハマダキョウイク</t>
    </rPh>
    <phoneticPr fontId="1"/>
  </si>
  <si>
    <t>水</t>
    <rPh sb="0" eb="1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</si>
</sst>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sz val="10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9"/>
      <color indexed="81"/>
      <name val="ＭＳ 明朝"/>
      <family val="1"/>
      <charset val="128"/>
    </font>
    <font>
      <sz val="11"/>
      <color indexed="8"/>
      <name val="HG創英角ｺﾞｼｯｸUB"/>
      <family val="3"/>
      <charset val="128"/>
    </font>
    <font>
      <sz val="18"/>
      <color indexed="8"/>
      <name val="ＭＳ ゴシック"/>
      <family val="3"/>
      <charset val="128"/>
    </font>
    <font>
      <sz val="11"/>
      <color indexed="8"/>
      <name val="ＤＦ特太ゴシック体"/>
      <family val="3"/>
      <charset val="128"/>
    </font>
    <font>
      <b/>
      <sz val="16"/>
      <color indexed="8"/>
      <name val="ＤＦ特太ゴシック体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rgb="FF0070C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0"/>
      <color rgb="FF002060"/>
      <name val="ＭＳ 明朝"/>
      <family val="1"/>
      <charset val="128"/>
    </font>
    <font>
      <b/>
      <sz val="36"/>
      <color rgb="FFFF0000"/>
      <name val="ＭＳ 明朝"/>
      <family val="1"/>
      <charset val="128"/>
    </font>
    <font>
      <i/>
      <sz val="36"/>
      <color rgb="FFFF0000"/>
      <name val="HG創英角ｺﾞｼｯｸUB"/>
      <family val="3"/>
      <charset val="128"/>
    </font>
    <font>
      <i/>
      <sz val="22"/>
      <color rgb="FFFF0000"/>
      <name val="HG創英角ｺﾞｼｯｸUB"/>
      <family val="3"/>
      <charset val="128"/>
    </font>
    <font>
      <i/>
      <sz val="14"/>
      <color rgb="FFFF0000"/>
      <name val="HG創英角ｺﾞｼｯｸUB"/>
      <family val="3"/>
      <charset val="128"/>
    </font>
    <font>
      <i/>
      <sz val="18"/>
      <color rgb="FFFF0000"/>
      <name val="HG創英角ｺﾞｼｯｸUB"/>
      <family val="3"/>
      <charset val="128"/>
    </font>
    <font>
      <i/>
      <sz val="20"/>
      <color rgb="FFFFFF00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i/>
      <sz val="16"/>
      <color rgb="FFFF0000"/>
      <name val="HG創英角ｺﾞｼｯｸUB"/>
      <family val="3"/>
      <charset val="128"/>
    </font>
    <font>
      <u val="double"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theme="1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>
      <alignment vertical="center"/>
    </xf>
    <xf numFmtId="0" fontId="32" fillId="0" borderId="0">
      <alignment vertical="center"/>
    </xf>
  </cellStyleXfs>
  <cellXfs count="4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4" fillId="0" borderId="0" xfId="2" applyFont="1" applyAlignment="1">
      <alignment vertical="center"/>
    </xf>
    <xf numFmtId="0" fontId="10" fillId="0" borderId="0" xfId="2" applyFont="1" applyFill="1" applyBorder="1" applyAlignment="1">
      <alignment horizontal="left" vertical="center" shrinkToFit="1"/>
    </xf>
    <xf numFmtId="0" fontId="10" fillId="0" borderId="0" xfId="2" applyFont="1" applyFill="1">
      <alignment vertical="center"/>
    </xf>
    <xf numFmtId="0" fontId="13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horizontal="center" vertical="center" shrinkToFit="1"/>
    </xf>
    <xf numFmtId="0" fontId="13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quotePrefix="1" applyFont="1" applyFill="1" applyBorder="1" applyAlignment="1">
      <alignment horizontal="center" vertical="center"/>
    </xf>
    <xf numFmtId="0" fontId="10" fillId="0" borderId="0" xfId="2" applyFont="1" applyFill="1" applyBorder="1">
      <alignment vertical="center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0" fillId="0" borderId="12" xfId="2" applyFont="1" applyFill="1" applyBorder="1" applyAlignment="1">
      <alignment horizontal="center" vertical="center"/>
    </xf>
    <xf numFmtId="0" fontId="10" fillId="0" borderId="12" xfId="2" quotePrefix="1" applyFont="1" applyFill="1" applyBorder="1" applyAlignment="1">
      <alignment horizontal="center" vertical="center"/>
    </xf>
    <xf numFmtId="0" fontId="10" fillId="0" borderId="13" xfId="2" quotePrefix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shrinkToFit="1"/>
    </xf>
    <xf numFmtId="0" fontId="12" fillId="0" borderId="0" xfId="2" applyFont="1" applyFill="1" applyBorder="1" applyAlignment="1">
      <alignment vertical="center" wrapText="1" shrinkToFit="1"/>
    </xf>
    <xf numFmtId="0" fontId="10" fillId="0" borderId="0" xfId="2" applyFont="1" applyFill="1" applyAlignment="1">
      <alignment horizontal="left" vertical="center" shrinkToFit="1"/>
    </xf>
    <xf numFmtId="0" fontId="10" fillId="0" borderId="14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shrinkToFit="1"/>
    </xf>
    <xf numFmtId="0" fontId="33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 wrapText="1" shrinkToFit="1"/>
    </xf>
    <xf numFmtId="176" fontId="10" fillId="0" borderId="0" xfId="2" applyNumberFormat="1" applyFont="1" applyFill="1" applyBorder="1" applyAlignment="1">
      <alignment horizontal="center" vertical="center" shrinkToFit="1"/>
    </xf>
    <xf numFmtId="0" fontId="11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20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21" fillId="0" borderId="0" xfId="2" applyFont="1" applyBorder="1" applyAlignment="1">
      <alignment horizontal="left" vertical="center"/>
    </xf>
    <xf numFmtId="0" fontId="33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23" fillId="0" borderId="0" xfId="2" applyFont="1">
      <alignment vertical="center"/>
    </xf>
    <xf numFmtId="0" fontId="34" fillId="0" borderId="0" xfId="2" applyFont="1" applyAlignment="1">
      <alignment vertical="center" wrapText="1"/>
    </xf>
    <xf numFmtId="0" fontId="35" fillId="0" borderId="0" xfId="2" applyFont="1" applyAlignment="1">
      <alignment vertical="center"/>
    </xf>
    <xf numFmtId="0" fontId="36" fillId="0" borderId="17" xfId="2" applyFont="1" applyFill="1" applyBorder="1" applyAlignment="1">
      <alignment vertical="center" textRotation="255"/>
    </xf>
    <xf numFmtId="0" fontId="16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 shrinkToFit="1"/>
    </xf>
    <xf numFmtId="0" fontId="14" fillId="0" borderId="0" xfId="2" applyFont="1" applyAlignment="1">
      <alignment horizontal="right" vertical="center"/>
    </xf>
    <xf numFmtId="0" fontId="10" fillId="0" borderId="18" xfId="2" quotePrefix="1" applyFont="1" applyFill="1" applyBorder="1" applyAlignment="1">
      <alignment horizontal="center" vertical="center"/>
    </xf>
    <xf numFmtId="0" fontId="34" fillId="0" borderId="0" xfId="2" applyFont="1" applyAlignment="1">
      <alignment vertical="center" shrinkToFit="1"/>
    </xf>
    <xf numFmtId="0" fontId="34" fillId="0" borderId="19" xfId="2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36" fillId="0" borderId="19" xfId="2" applyFont="1" applyFill="1" applyBorder="1" applyAlignment="1">
      <alignment vertical="center" shrinkToFit="1"/>
    </xf>
    <xf numFmtId="0" fontId="36" fillId="0" borderId="0" xfId="2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176" fontId="5" fillId="0" borderId="22" xfId="0" quotePrefix="1" applyNumberFormat="1" applyFont="1" applyBorder="1" applyAlignment="1">
      <alignment horizontal="center" vertical="center" shrinkToFit="1"/>
    </xf>
    <xf numFmtId="0" fontId="37" fillId="0" borderId="1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 textRotation="255" shrinkToFit="1"/>
    </xf>
    <xf numFmtId="0" fontId="24" fillId="0" borderId="0" xfId="2" applyFont="1" applyFill="1" applyBorder="1" applyAlignment="1">
      <alignment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 applyProtection="1">
      <alignment horizontal="center" vertical="center" shrinkToFit="1"/>
      <protection locked="0"/>
    </xf>
    <xf numFmtId="0" fontId="10" fillId="0" borderId="27" xfId="2" applyFont="1" applyFill="1" applyBorder="1" applyAlignment="1" applyProtection="1">
      <alignment horizontal="center" vertical="center" shrinkToFit="1"/>
      <protection locked="0"/>
    </xf>
    <xf numFmtId="0" fontId="10" fillId="0" borderId="21" xfId="2" applyFont="1" applyFill="1" applyBorder="1" applyAlignment="1" applyProtection="1">
      <alignment horizontal="center" vertical="center" shrinkToFit="1"/>
      <protection locked="0"/>
    </xf>
    <xf numFmtId="0" fontId="10" fillId="0" borderId="2" xfId="2" applyFont="1" applyFill="1" applyBorder="1" applyAlignment="1" applyProtection="1">
      <alignment horizontal="center" vertical="center" shrinkToFit="1"/>
      <protection locked="0"/>
    </xf>
    <xf numFmtId="0" fontId="10" fillId="0" borderId="22" xfId="2" applyFont="1" applyFill="1" applyBorder="1" applyAlignment="1" applyProtection="1">
      <alignment horizontal="center" vertical="center" shrinkToFit="1"/>
      <protection locked="0"/>
    </xf>
    <xf numFmtId="0" fontId="10" fillId="0" borderId="29" xfId="2" applyFont="1" applyFill="1" applyBorder="1" applyAlignment="1" applyProtection="1">
      <alignment horizontal="center" vertical="center" shrinkToFit="1"/>
      <protection locked="0"/>
    </xf>
    <xf numFmtId="0" fontId="10" fillId="0" borderId="30" xfId="2" applyFont="1" applyFill="1" applyBorder="1" applyAlignment="1" applyProtection="1">
      <alignment horizontal="center" vertical="center" shrinkToFit="1"/>
      <protection locked="0"/>
    </xf>
    <xf numFmtId="0" fontId="10" fillId="0" borderId="20" xfId="2" applyFont="1" applyFill="1" applyBorder="1" applyAlignment="1" applyProtection="1">
      <alignment horizontal="center" vertical="center" shrinkToFit="1"/>
      <protection locked="0"/>
    </xf>
    <xf numFmtId="0" fontId="10" fillId="0" borderId="31" xfId="2" applyFont="1" applyFill="1" applyBorder="1" applyAlignment="1" applyProtection="1">
      <alignment horizontal="center" vertical="center" shrinkToFit="1"/>
      <protection locked="0"/>
    </xf>
    <xf numFmtId="0" fontId="10" fillId="0" borderId="24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0" fillId="0" borderId="10" xfId="2" applyFont="1" applyFill="1" applyBorder="1" applyAlignment="1" applyProtection="1">
      <alignment horizontal="center" vertical="center" shrinkToFit="1"/>
      <protection locked="0"/>
    </xf>
    <xf numFmtId="0" fontId="10" fillId="0" borderId="32" xfId="2" applyFont="1" applyFill="1" applyBorder="1" applyAlignment="1" applyProtection="1">
      <alignment horizontal="center" vertical="center" shrinkToFit="1"/>
      <protection locked="0"/>
    </xf>
    <xf numFmtId="0" fontId="10" fillId="0" borderId="34" xfId="2" applyFont="1" applyFill="1" applyBorder="1" applyAlignment="1" applyProtection="1">
      <alignment horizontal="center" vertical="center" shrinkToFit="1"/>
      <protection locked="0"/>
    </xf>
    <xf numFmtId="0" fontId="10" fillId="0" borderId="35" xfId="2" applyFont="1" applyFill="1" applyBorder="1" applyAlignment="1" applyProtection="1">
      <alignment horizontal="center" vertical="center" shrinkToFit="1"/>
      <protection locked="0"/>
    </xf>
    <xf numFmtId="0" fontId="10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30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5" fillId="0" borderId="0" xfId="2" applyFont="1" applyAlignment="1">
      <alignment vertical="center" shrinkToFit="1"/>
    </xf>
    <xf numFmtId="0" fontId="21" fillId="0" borderId="0" xfId="2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0" fillId="0" borderId="33" xfId="2" applyFont="1" applyFill="1" applyBorder="1" applyAlignment="1" applyProtection="1">
      <alignment horizontal="center" vertical="center" shrinkToFit="1"/>
      <protection locked="0"/>
    </xf>
    <xf numFmtId="0" fontId="10" fillId="0" borderId="28" xfId="2" applyFont="1" applyFill="1" applyBorder="1" applyAlignment="1" applyProtection="1">
      <alignment horizontal="center" vertical="center" shrinkToFit="1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176" fontId="10" fillId="0" borderId="0" xfId="2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28" fillId="0" borderId="0" xfId="2" applyFont="1" applyBorder="1" applyAlignment="1">
      <alignment horizontal="center" vertical="center" shrinkToFit="1"/>
    </xf>
    <xf numFmtId="0" fontId="10" fillId="0" borderId="0" xfId="2" applyFont="1" applyBorder="1">
      <alignment vertical="center"/>
    </xf>
    <xf numFmtId="0" fontId="29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26" fillId="0" borderId="5" xfId="2" applyFont="1" applyBorder="1" applyAlignment="1">
      <alignment vertical="center" wrapText="1" shrinkToFit="1"/>
    </xf>
    <xf numFmtId="0" fontId="28" fillId="0" borderId="0" xfId="2" applyFont="1" applyBorder="1" applyAlignment="1">
      <alignment vertical="center" shrinkToFit="1"/>
    </xf>
    <xf numFmtId="0" fontId="36" fillId="0" borderId="0" xfId="2" applyFont="1" applyBorder="1">
      <alignment vertical="center"/>
    </xf>
    <xf numFmtId="0" fontId="28" fillId="0" borderId="5" xfId="2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/>
    </xf>
    <xf numFmtId="0" fontId="46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8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 shrinkToFit="1"/>
    </xf>
    <xf numFmtId="0" fontId="28" fillId="0" borderId="5" xfId="2" applyFont="1" applyFill="1" applyBorder="1" applyAlignment="1">
      <alignment vertical="center" wrapText="1" shrinkToFit="1"/>
    </xf>
    <xf numFmtId="176" fontId="5" fillId="0" borderId="0" xfId="0" applyNumberFormat="1" applyFont="1" applyBorder="1" applyAlignment="1">
      <alignment vertical="center" shrinkToFit="1"/>
    </xf>
    <xf numFmtId="0" fontId="36" fillId="3" borderId="77" xfId="2" applyFont="1" applyFill="1" applyBorder="1" applyAlignment="1" applyProtection="1">
      <alignment horizontal="center" vertical="center"/>
    </xf>
    <xf numFmtId="0" fontId="36" fillId="3" borderId="78" xfId="2" applyFont="1" applyFill="1" applyBorder="1" applyAlignment="1" applyProtection="1">
      <alignment horizontal="center" vertical="center"/>
    </xf>
    <xf numFmtId="0" fontId="36" fillId="3" borderId="79" xfId="2" applyFont="1" applyFill="1" applyBorder="1" applyAlignment="1" applyProtection="1">
      <alignment horizontal="center" vertical="center"/>
    </xf>
    <xf numFmtId="0" fontId="44" fillId="0" borderId="0" xfId="2" applyFont="1" applyAlignment="1" applyProtection="1">
      <alignment vertical="center"/>
    </xf>
    <xf numFmtId="0" fontId="10" fillId="0" borderId="0" xfId="2" applyFont="1" applyProtection="1">
      <alignment vertical="center"/>
    </xf>
    <xf numFmtId="0" fontId="10" fillId="0" borderId="0" xfId="2" applyFont="1" applyFill="1" applyProtection="1">
      <alignment vertical="center"/>
    </xf>
    <xf numFmtId="0" fontId="5" fillId="0" borderId="81" xfId="2" applyFont="1" applyBorder="1" applyAlignment="1" applyProtection="1">
      <alignment horizontal="center" vertical="center"/>
    </xf>
    <xf numFmtId="0" fontId="5" fillId="0" borderId="66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/>
    </xf>
    <xf numFmtId="0" fontId="29" fillId="0" borderId="24" xfId="2" applyFont="1" applyBorder="1" applyAlignment="1" applyProtection="1">
      <alignment horizontal="center" vertical="center" shrinkToFit="1"/>
    </xf>
    <xf numFmtId="0" fontId="5" fillId="0" borderId="76" xfId="2" applyFont="1" applyFill="1" applyBorder="1" applyAlignment="1" applyProtection="1">
      <alignment horizontal="center" vertical="center"/>
      <protection locked="0"/>
    </xf>
    <xf numFmtId="0" fontId="5" fillId="0" borderId="80" xfId="2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10" fillId="0" borderId="0" xfId="2" applyFont="1" applyAlignment="1">
      <alignment horizontal="left" vertical="center"/>
    </xf>
    <xf numFmtId="0" fontId="5" fillId="0" borderId="12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 shrinkToFit="1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40" fillId="0" borderId="0" xfId="2" applyFont="1" applyBorder="1" applyAlignment="1">
      <alignment horizontal="center" vertical="center" shrinkToFit="1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47" fillId="0" borderId="19" xfId="2" applyFont="1" applyBorder="1" applyAlignment="1">
      <alignment horizontal="center" vertical="center" shrinkToFit="1"/>
    </xf>
    <xf numFmtId="0" fontId="47" fillId="0" borderId="0" xfId="2" applyFont="1" applyBorder="1" applyAlignment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42" fillId="0" borderId="19" xfId="2" applyFont="1" applyBorder="1" applyAlignment="1">
      <alignment horizontal="center" vertical="center" shrinkToFit="1"/>
    </xf>
    <xf numFmtId="0" fontId="42" fillId="0" borderId="0" xfId="2" applyFont="1" applyBorder="1" applyAlignment="1">
      <alignment horizontal="center" vertical="center" shrinkToFit="1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9" xfId="0" quotePrefix="1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quotePrefix="1" applyFont="1" applyBorder="1" applyAlignment="1" applyProtection="1">
      <alignment horizontal="center" vertical="center" shrinkToFit="1"/>
      <protection locked="0"/>
    </xf>
    <xf numFmtId="0" fontId="41" fillId="0" borderId="0" xfId="2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3" xfId="0" quotePrefix="1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2" borderId="49" xfId="0" quotePrefix="1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58" xfId="0" applyFont="1" applyFill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0" fontId="5" fillId="0" borderId="49" xfId="0" quotePrefix="1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33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58" xfId="0" applyFont="1" applyBorder="1" applyAlignment="1" applyProtection="1">
      <alignment horizontal="center" vertical="center" wrapText="1" shrinkToFit="1"/>
      <protection locked="0"/>
    </xf>
    <xf numFmtId="0" fontId="5" fillId="0" borderId="55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57" xfId="0" applyFont="1" applyBorder="1" applyAlignment="1" applyProtection="1">
      <alignment horizontal="center" vertical="center" wrapText="1" shrinkToFit="1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4" xfId="0" quotePrefix="1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3" xfId="0" quotePrefix="1" applyFont="1" applyBorder="1" applyAlignment="1" applyProtection="1">
      <alignment horizontal="center" vertical="center"/>
      <protection locked="0"/>
    </xf>
    <xf numFmtId="0" fontId="5" fillId="0" borderId="43" xfId="0" quotePrefix="1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76" fontId="10" fillId="0" borderId="43" xfId="2" quotePrefix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45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176" fontId="5" fillId="0" borderId="38" xfId="0" applyNumberFormat="1" applyFont="1" applyBorder="1" applyAlignment="1" applyProtection="1">
      <alignment horizontal="center" vertical="center" shrinkToFit="1"/>
      <protection locked="0"/>
    </xf>
    <xf numFmtId="176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25" fillId="0" borderId="29" xfId="2" quotePrefix="1" applyFont="1" applyFill="1" applyBorder="1" applyAlignment="1" applyProtection="1">
      <alignment horizontal="center" vertical="center" shrinkToFit="1"/>
      <protection locked="0"/>
    </xf>
    <xf numFmtId="0" fontId="25" fillId="0" borderId="36" xfId="2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8" xfId="0" quotePrefix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38" xfId="0" applyFont="1" applyBorder="1" applyAlignment="1" applyProtection="1">
      <alignment horizontal="center" vertical="center" wrapText="1" shrinkToFit="1"/>
      <protection locked="0"/>
    </xf>
    <xf numFmtId="0" fontId="5" fillId="0" borderId="39" xfId="0" applyFont="1" applyBorder="1" applyAlignment="1" applyProtection="1">
      <alignment horizontal="center" vertical="center" wrapText="1" shrinkToFit="1"/>
      <protection locked="0"/>
    </xf>
    <xf numFmtId="0" fontId="5" fillId="0" borderId="34" xfId="0" applyFont="1" applyBorder="1" applyAlignment="1" applyProtection="1">
      <alignment horizontal="center" vertical="center" wrapText="1" shrinkToFit="1"/>
      <protection locked="0"/>
    </xf>
    <xf numFmtId="176" fontId="5" fillId="0" borderId="43" xfId="0" quotePrefix="1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5" fillId="0" borderId="49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 shrinkToFit="1"/>
    </xf>
    <xf numFmtId="0" fontId="26" fillId="0" borderId="35" xfId="0" applyFont="1" applyBorder="1" applyAlignment="1">
      <alignment horizontal="center" vertical="center" wrapText="1" shrinkToFit="1"/>
    </xf>
    <xf numFmtId="0" fontId="5" fillId="0" borderId="43" xfId="0" quotePrefix="1" applyFont="1" applyBorder="1" applyAlignment="1" applyProtection="1">
      <alignment horizontal="center" vertical="center" wrapText="1" shrinkToFit="1"/>
      <protection locked="0"/>
    </xf>
    <xf numFmtId="0" fontId="5" fillId="0" borderId="44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horizontal="center" vertical="center" wrapText="1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0" xfId="2" applyFont="1" applyAlignment="1">
      <alignment horizontal="center" vertical="center"/>
    </xf>
    <xf numFmtId="0" fontId="10" fillId="0" borderId="19" xfId="2" applyFont="1" applyFill="1" applyBorder="1" applyAlignment="1">
      <alignment horizontal="center" vertical="center" textRotation="255" shrinkToFit="1"/>
    </xf>
    <xf numFmtId="0" fontId="10" fillId="0" borderId="64" xfId="2" applyFont="1" applyFill="1" applyBorder="1" applyAlignment="1">
      <alignment horizontal="center" vertical="center" textRotation="255" shrinkToFit="1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horizontal="center" vertical="center" shrinkToFit="1"/>
    </xf>
    <xf numFmtId="176" fontId="10" fillId="0" borderId="4" xfId="2" applyNumberFormat="1" applyFont="1" applyFill="1" applyBorder="1" applyAlignment="1">
      <alignment horizontal="center" vertical="center" shrinkToFit="1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10" fillId="0" borderId="15" xfId="2" applyFont="1" applyFill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176" fontId="10" fillId="0" borderId="44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43" fillId="0" borderId="0" xfId="2" applyFont="1" applyAlignment="1">
      <alignment horizontal="left" vertical="center"/>
    </xf>
    <xf numFmtId="0" fontId="36" fillId="0" borderId="17" xfId="2" applyFont="1" applyFill="1" applyBorder="1" applyAlignment="1">
      <alignment horizontal="center" vertical="center" textRotation="255"/>
    </xf>
    <xf numFmtId="0" fontId="17" fillId="0" borderId="0" xfId="2" applyFont="1" applyFill="1" applyAlignment="1">
      <alignment horizontal="left" vertical="center" shrinkToFit="1"/>
    </xf>
    <xf numFmtId="0" fontId="16" fillId="0" borderId="0" xfId="2" applyFont="1" applyFill="1" applyAlignment="1">
      <alignment horizontal="center" vertical="center"/>
    </xf>
    <xf numFmtId="0" fontId="10" fillId="0" borderId="43" xfId="2" applyFont="1" applyFill="1" applyBorder="1" applyAlignment="1">
      <alignment horizontal="center" vertical="center" shrinkToFit="1"/>
    </xf>
    <xf numFmtId="0" fontId="10" fillId="0" borderId="44" xfId="2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10" fillId="0" borderId="62" xfId="2" applyFont="1" applyFill="1" applyBorder="1" applyAlignment="1">
      <alignment horizontal="left" vertical="center" wrapText="1"/>
    </xf>
    <xf numFmtId="0" fontId="10" fillId="0" borderId="48" xfId="2" applyFont="1" applyFill="1" applyBorder="1" applyAlignment="1">
      <alignment horizontal="left" vertical="center" wrapText="1"/>
    </xf>
    <xf numFmtId="0" fontId="10" fillId="0" borderId="66" xfId="2" applyFont="1" applyFill="1" applyBorder="1" applyAlignment="1">
      <alignment horizontal="left" vertical="center" wrapText="1"/>
    </xf>
    <xf numFmtId="0" fontId="10" fillId="0" borderId="54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59" xfId="2" applyFont="1" applyFill="1" applyBorder="1" applyAlignment="1">
      <alignment horizontal="left" vertical="center" wrapText="1"/>
    </xf>
    <xf numFmtId="0" fontId="10" fillId="0" borderId="70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6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56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62" xfId="2" applyFont="1" applyFill="1" applyBorder="1" applyAlignment="1">
      <alignment horizontal="center" vertical="center" wrapText="1" shrinkToFit="1"/>
    </xf>
    <xf numFmtId="0" fontId="10" fillId="0" borderId="48" xfId="2" applyFont="1" applyFill="1" applyBorder="1" applyAlignment="1">
      <alignment horizontal="center" vertical="center" wrapText="1" shrinkToFit="1"/>
    </xf>
    <xf numFmtId="0" fontId="10" fillId="0" borderId="66" xfId="2" applyFont="1" applyFill="1" applyBorder="1" applyAlignment="1">
      <alignment horizontal="center" vertical="center" wrapText="1" shrinkToFit="1"/>
    </xf>
    <xf numFmtId="0" fontId="10" fillId="0" borderId="54" xfId="2" applyFont="1" applyFill="1" applyBorder="1" applyAlignment="1">
      <alignment horizontal="center" vertical="center" wrapText="1" shrinkToFit="1"/>
    </xf>
    <xf numFmtId="0" fontId="10" fillId="0" borderId="4" xfId="2" applyFont="1" applyFill="1" applyBorder="1" applyAlignment="1">
      <alignment horizontal="center" vertical="center" wrapText="1" shrinkToFit="1"/>
    </xf>
    <xf numFmtId="0" fontId="10" fillId="0" borderId="59" xfId="2" applyFont="1" applyFill="1" applyBorder="1" applyAlignment="1">
      <alignment horizontal="center" vertical="center" wrapText="1" shrinkToFit="1"/>
    </xf>
    <xf numFmtId="0" fontId="10" fillId="0" borderId="18" xfId="2" applyFont="1" applyFill="1" applyBorder="1" applyAlignment="1">
      <alignment horizontal="center" vertical="center" textRotation="255" shrinkToFit="1"/>
    </xf>
    <xf numFmtId="0" fontId="10" fillId="0" borderId="12" xfId="2" applyFont="1" applyFill="1" applyBorder="1" applyAlignment="1">
      <alignment horizontal="center" vertical="center" textRotation="255" shrinkToFit="1"/>
    </xf>
    <xf numFmtId="0" fontId="10" fillId="0" borderId="13" xfId="2" applyFont="1" applyFill="1" applyBorder="1" applyAlignment="1">
      <alignment horizontal="center" vertical="center" textRotation="255" shrinkToFit="1"/>
    </xf>
    <xf numFmtId="0" fontId="10" fillId="0" borderId="7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72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3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73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74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75" xfId="2" applyFont="1" applyFill="1" applyBorder="1" applyAlignment="1" applyProtection="1">
      <alignment horizontal="center" vertical="center" textRotation="255" shrinkToFit="1"/>
      <protection locked="0"/>
    </xf>
    <xf numFmtId="0" fontId="45" fillId="0" borderId="0" xfId="2" applyFont="1" applyAlignment="1">
      <alignment horizontal="left" vertical="center" wrapText="1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176" fontId="10" fillId="0" borderId="15" xfId="2" applyNumberFormat="1" applyFont="1" applyBorder="1" applyAlignment="1" applyProtection="1">
      <alignment horizontal="center" vertical="center"/>
    </xf>
    <xf numFmtId="0" fontId="10" fillId="0" borderId="0" xfId="2" applyFont="1" applyAlignment="1">
      <alignment horizontal="left" vertical="center"/>
    </xf>
    <xf numFmtId="176" fontId="10" fillId="0" borderId="15" xfId="2" applyNumberFormat="1" applyFont="1" applyFill="1" applyBorder="1" applyAlignment="1" applyProtection="1">
      <alignment horizontal="center" vertical="center"/>
    </xf>
    <xf numFmtId="0" fontId="10" fillId="0" borderId="15" xfId="2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</xf>
    <xf numFmtId="0" fontId="19" fillId="0" borderId="0" xfId="2" applyFont="1" applyAlignment="1">
      <alignment horizontal="center" vertical="center"/>
    </xf>
    <xf numFmtId="0" fontId="10" fillId="0" borderId="15" xfId="2" applyFont="1" applyBorder="1" applyAlignment="1">
      <alignment horizontal="center" vertical="center" shrinkToFit="1"/>
    </xf>
    <xf numFmtId="0" fontId="5" fillId="0" borderId="1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3" xfId="2" applyFont="1" applyBorder="1" applyAlignment="1">
      <alignment horizontal="center" vertical="center" shrinkToFit="1"/>
    </xf>
    <xf numFmtId="0" fontId="5" fillId="0" borderId="31" xfId="2" applyFont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21" fillId="0" borderId="15" xfId="2" applyFont="1" applyBorder="1" applyAlignment="1" applyProtection="1">
      <alignment horizontal="center" vertical="center"/>
      <protection locked="0"/>
    </xf>
    <xf numFmtId="0" fontId="21" fillId="0" borderId="15" xfId="2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0" fontId="22" fillId="0" borderId="0" xfId="2" applyFont="1" applyAlignment="1" applyProtection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73" xfId="2" applyFont="1" applyBorder="1" applyAlignment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50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 shrinkToFit="1"/>
    </xf>
    <xf numFmtId="0" fontId="5" fillId="0" borderId="46" xfId="2" applyFont="1" applyFill="1" applyBorder="1" applyAlignment="1">
      <alignment horizontal="center" vertical="center" shrinkToFit="1"/>
    </xf>
    <xf numFmtId="0" fontId="5" fillId="0" borderId="47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74" xfId="2" applyFont="1" applyFill="1" applyBorder="1" applyAlignment="1" applyProtection="1">
      <alignment horizontal="center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0" fontId="5" fillId="0" borderId="4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5" fillId="0" borderId="50" xfId="2" applyNumberFormat="1" applyFont="1" applyFill="1" applyBorder="1" applyAlignment="1" applyProtection="1">
      <alignment horizontal="center" vertical="center"/>
      <protection locked="0"/>
    </xf>
    <xf numFmtId="0" fontId="5" fillId="0" borderId="10" xfId="2" applyNumberFormat="1" applyFont="1" applyFill="1" applyBorder="1" applyAlignment="1" applyProtection="1">
      <alignment horizontal="center" vertical="center"/>
      <protection locked="0"/>
    </xf>
    <xf numFmtId="0" fontId="5" fillId="0" borderId="50" xfId="2" applyFont="1" applyFill="1" applyBorder="1" applyAlignment="1" applyProtection="1">
      <alignment horizontal="center" vertical="center"/>
      <protection locked="0"/>
    </xf>
    <xf numFmtId="0" fontId="5" fillId="0" borderId="52" xfId="2" applyFont="1" applyFill="1" applyBorder="1" applyAlignment="1" applyProtection="1">
      <alignment horizontal="center" vertical="center"/>
      <protection locked="0"/>
    </xf>
    <xf numFmtId="0" fontId="5" fillId="0" borderId="42" xfId="2" applyFont="1" applyFill="1" applyBorder="1" applyAlignment="1">
      <alignment horizontal="center" vertical="center" shrinkToFit="1"/>
    </xf>
    <xf numFmtId="0" fontId="5" fillId="0" borderId="44" xfId="2" applyFont="1" applyFill="1" applyBorder="1" applyAlignment="1">
      <alignment horizontal="center" vertical="center" shrinkToFit="1"/>
    </xf>
    <xf numFmtId="0" fontId="5" fillId="0" borderId="45" xfId="2" applyFont="1" applyFill="1" applyBorder="1" applyAlignment="1">
      <alignment horizontal="center" vertical="center" shrinkToFit="1"/>
    </xf>
    <xf numFmtId="0" fontId="5" fillId="0" borderId="42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3" xfId="2" applyFont="1" applyFill="1" applyBorder="1" applyAlignment="1" applyProtection="1">
      <alignment horizontal="center" vertical="center"/>
    </xf>
    <xf numFmtId="0" fontId="5" fillId="0" borderId="45" xfId="2" applyFont="1" applyFill="1" applyBorder="1" applyAlignment="1" applyProtection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 shrinkToFit="1"/>
      <protection locked="0"/>
    </xf>
    <xf numFmtId="0" fontId="5" fillId="0" borderId="43" xfId="2" applyFont="1" applyFill="1" applyBorder="1" applyAlignment="1" applyProtection="1">
      <alignment horizontal="center" vertical="center" shrinkToFit="1"/>
      <protection locked="0"/>
    </xf>
    <xf numFmtId="0" fontId="5" fillId="0" borderId="2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22" xfId="2" applyFont="1" applyFill="1" applyBorder="1" applyAlignment="1">
      <alignment horizontal="center" vertical="center" shrinkToFit="1"/>
    </xf>
    <xf numFmtId="176" fontId="5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2" applyFont="1" applyBorder="1" applyAlignment="1" applyProtection="1">
      <alignment horizontal="center" vertical="center" shrinkToFit="1"/>
    </xf>
    <xf numFmtId="0" fontId="5" fillId="0" borderId="2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center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left" vertical="center"/>
    </xf>
    <xf numFmtId="0" fontId="5" fillId="0" borderId="33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 shrinkToFit="1"/>
      <protection locked="0"/>
    </xf>
    <xf numFmtId="0" fontId="5" fillId="0" borderId="49" xfId="2" applyFont="1" applyFill="1" applyBorder="1" applyAlignment="1" applyProtection="1">
      <alignment horizontal="center" vertical="center" shrinkToFit="1"/>
      <protection locked="0"/>
    </xf>
    <xf numFmtId="0" fontId="5" fillId="0" borderId="20" xfId="2" applyFont="1" applyFill="1" applyBorder="1" applyAlignment="1">
      <alignment horizontal="center" vertical="center" shrinkToFit="1"/>
    </xf>
    <xf numFmtId="0" fontId="5" fillId="0" borderId="31" xfId="2" applyFont="1" applyFill="1" applyBorder="1" applyAlignment="1">
      <alignment horizontal="center" vertical="center" shrinkToFit="1"/>
    </xf>
    <xf numFmtId="0" fontId="5" fillId="0" borderId="24" xfId="2" applyFont="1" applyFill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 wrapText="1" shrinkToFit="1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48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  <color rgb="FFFF99FF"/>
      <color rgb="FFFF66CC"/>
      <color rgb="FFEFAFE1"/>
      <color rgb="FFF4BCE8"/>
      <color rgb="FFFF99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74021\Desktop\Hp\r5111%20taisehyou%20kyoten1~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拠１"/>
      <sheetName val="拠２"/>
      <sheetName val="小　拠３(A)"/>
      <sheetName val="小　拠３(B) "/>
    </sheetNames>
    <sheetDataSet>
      <sheetData sheetId="0">
        <row r="10">
          <cell r="B10" t="str">
            <v>Ａ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J38"/>
  <sheetViews>
    <sheetView tabSelected="1" topLeftCell="A5" zoomScaleNormal="100" zoomScaleSheetLayoutView="100" workbookViewId="0">
      <selection activeCell="F24" sqref="F24:K24"/>
    </sheetView>
  </sheetViews>
  <sheetFormatPr defaultColWidth="9" defaultRowHeight="13.5"/>
  <cols>
    <col min="1" max="1" width="2" style="1" customWidth="1"/>
    <col min="2" max="2" width="3" style="1" customWidth="1"/>
    <col min="3" max="3" width="12.875" style="1" customWidth="1"/>
    <col min="4" max="4" width="4.625" style="1" customWidth="1"/>
    <col min="5" max="5" width="9.875" style="1" customWidth="1"/>
    <col min="6" max="6" width="3.25" style="1" customWidth="1"/>
    <col min="7" max="7" width="6.625" style="1" customWidth="1"/>
    <col min="8" max="8" width="3.125" style="1" customWidth="1"/>
    <col min="9" max="9" width="2.125" style="1" customWidth="1"/>
    <col min="10" max="10" width="4.625" style="2" customWidth="1"/>
    <col min="11" max="11" width="4.375" style="2" customWidth="1"/>
    <col min="12" max="12" width="4.625" style="2" customWidth="1"/>
    <col min="13" max="13" width="2.75" style="1" customWidth="1"/>
    <col min="14" max="14" width="2.5" style="1" customWidth="1"/>
    <col min="15" max="15" width="3.875" style="1" customWidth="1"/>
    <col min="16" max="16" width="7" style="1" customWidth="1"/>
    <col min="17" max="17" width="5.5" style="1" customWidth="1"/>
    <col min="18" max="18" width="7.625" style="1" customWidth="1"/>
    <col min="19" max="19" width="12.75" style="1" customWidth="1"/>
    <col min="20" max="20" width="5.25" style="1" customWidth="1"/>
    <col min="21" max="21" width="6.25" style="1" customWidth="1"/>
    <col min="22" max="22" width="11.75" style="1" customWidth="1"/>
    <col min="23" max="23" width="6.625" style="1" customWidth="1"/>
    <col min="24" max="16384" width="9" style="1"/>
  </cols>
  <sheetData>
    <row r="1" spans="2:36" ht="18.75" customHeight="1">
      <c r="Q1" s="181" t="s">
        <v>99</v>
      </c>
      <c r="R1" s="181"/>
      <c r="S1" s="181"/>
    </row>
    <row r="2" spans="2:36" ht="18.75" customHeight="1">
      <c r="Q2" s="181" t="s">
        <v>100</v>
      </c>
      <c r="R2" s="181"/>
      <c r="S2" s="181"/>
    </row>
    <row r="3" spans="2:36" ht="18.75" customHeight="1">
      <c r="C3" s="303"/>
      <c r="D3" s="303"/>
      <c r="E3" s="303"/>
      <c r="F3" s="303"/>
      <c r="G3" s="303"/>
      <c r="H3" s="303"/>
      <c r="I3" s="303"/>
      <c r="J3" s="303"/>
      <c r="K3" s="303"/>
      <c r="L3" s="203" t="str">
        <f>IF(ISBLANK(C3),"→必ずリストから選択する！","")</f>
        <v>→必ずリストから選択する！</v>
      </c>
      <c r="M3" s="203"/>
      <c r="N3" s="203"/>
      <c r="O3" s="203"/>
      <c r="P3" s="203"/>
      <c r="Q3" s="203"/>
      <c r="R3" s="99"/>
      <c r="S3" s="99"/>
    </row>
    <row r="4" spans="2:36" ht="21.75" customHeight="1">
      <c r="B4" s="183" t="s">
        <v>68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V4" s="302"/>
      <c r="W4" s="302"/>
      <c r="X4" s="302"/>
      <c r="Y4" s="302"/>
      <c r="Z4" s="302"/>
      <c r="AA4" s="302"/>
      <c r="AB4" s="302"/>
      <c r="AC4" s="302"/>
      <c r="AD4" s="302"/>
      <c r="AE4" s="144"/>
      <c r="AF4" s="144"/>
      <c r="AG4" s="144"/>
      <c r="AH4" s="144"/>
      <c r="AI4" s="144"/>
      <c r="AJ4" s="144"/>
    </row>
    <row r="5" spans="2:36" s="3" customFormat="1" ht="39" customHeight="1">
      <c r="B5" s="184" t="s">
        <v>122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</row>
    <row r="6" spans="2:36" s="4" customFormat="1" ht="39" customHeight="1">
      <c r="C6" s="182" t="s">
        <v>101</v>
      </c>
      <c r="D6" s="182"/>
      <c r="E6" s="202"/>
      <c r="F6" s="202"/>
      <c r="G6" s="202"/>
      <c r="H6" s="202"/>
      <c r="I6" s="202"/>
      <c r="J6" s="202"/>
      <c r="K6" s="202"/>
      <c r="L6" s="202"/>
      <c r="M6" s="200" t="s">
        <v>117</v>
      </c>
      <c r="N6" s="200"/>
      <c r="O6" s="200"/>
      <c r="P6" s="201"/>
      <c r="Q6" s="201"/>
      <c r="R6" s="201"/>
      <c r="S6" s="201"/>
    </row>
    <row r="7" spans="2:36" ht="39" customHeight="1" thickBot="1">
      <c r="B7" s="5" t="s">
        <v>1</v>
      </c>
      <c r="C7" s="2"/>
      <c r="G7" s="185"/>
      <c r="H7" s="185"/>
      <c r="I7" s="185"/>
      <c r="J7" s="185"/>
      <c r="K7" s="185"/>
      <c r="L7" s="185"/>
      <c r="M7" s="185"/>
      <c r="N7" s="185"/>
      <c r="O7" s="185"/>
    </row>
    <row r="8" spans="2:36" ht="39" customHeight="1" thickBot="1">
      <c r="B8" s="186" t="s">
        <v>70</v>
      </c>
      <c r="C8" s="187"/>
      <c r="D8" s="187"/>
      <c r="E8" s="187"/>
      <c r="F8" s="187"/>
      <c r="G8" s="188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57" t="str">
        <f>IF(ISBLANK(G8),"→必ずリストから選択する！","")</f>
        <v>→必ずリストから選択する！</v>
      </c>
      <c r="U8" s="158"/>
      <c r="V8" s="158"/>
      <c r="W8" s="158"/>
      <c r="X8" s="158"/>
      <c r="Y8" s="144"/>
      <c r="Z8" s="144"/>
      <c r="AA8" s="144"/>
      <c r="AB8" s="144"/>
      <c r="AC8" s="144"/>
      <c r="AD8" s="144"/>
    </row>
    <row r="9" spans="2:36" s="4" customFormat="1" ht="39" customHeight="1">
      <c r="B9" s="191" t="s">
        <v>31</v>
      </c>
      <c r="C9" s="192"/>
      <c r="D9" s="192"/>
      <c r="E9" s="192"/>
      <c r="F9" s="193"/>
      <c r="G9" s="194" t="s">
        <v>64</v>
      </c>
      <c r="H9" s="195"/>
      <c r="I9" s="196" t="s">
        <v>37</v>
      </c>
      <c r="J9" s="197"/>
      <c r="K9" s="197"/>
      <c r="L9" s="196" t="s">
        <v>2</v>
      </c>
      <c r="M9" s="197"/>
      <c r="N9" s="197"/>
      <c r="O9" s="197"/>
      <c r="P9" s="197"/>
      <c r="Q9" s="198"/>
      <c r="R9" s="196" t="s">
        <v>66</v>
      </c>
      <c r="S9" s="199"/>
      <c r="T9" s="62"/>
      <c r="U9" s="61"/>
      <c r="V9" s="144"/>
      <c r="W9" s="144"/>
      <c r="X9" s="144"/>
      <c r="Y9" s="144"/>
      <c r="Z9" s="144"/>
      <c r="AA9" s="144"/>
    </row>
    <row r="10" spans="2:36" s="4" customFormat="1" ht="39" customHeight="1">
      <c r="B10" s="63" t="s">
        <v>3</v>
      </c>
      <c r="C10" s="239"/>
      <c r="D10" s="240"/>
      <c r="E10" s="240"/>
      <c r="F10" s="151"/>
      <c r="G10" s="155"/>
      <c r="H10" s="151"/>
      <c r="I10" s="241"/>
      <c r="J10" s="153"/>
      <c r="K10" s="154"/>
      <c r="L10" s="242"/>
      <c r="M10" s="243"/>
      <c r="N10" s="243"/>
      <c r="O10" s="243"/>
      <c r="P10" s="243"/>
      <c r="Q10" s="244"/>
      <c r="R10" s="245"/>
      <c r="S10" s="246"/>
      <c r="T10" s="64"/>
      <c r="U10" s="65"/>
    </row>
    <row r="11" spans="2:36" s="4" customFormat="1" ht="39" customHeight="1" thickBot="1">
      <c r="B11" s="66" t="s">
        <v>71</v>
      </c>
      <c r="C11" s="146"/>
      <c r="D11" s="146"/>
      <c r="E11" s="146"/>
      <c r="F11" s="247"/>
      <c r="G11" s="171"/>
      <c r="H11" s="172"/>
      <c r="I11" s="248"/>
      <c r="J11" s="249"/>
      <c r="K11" s="250"/>
      <c r="L11" s="251"/>
      <c r="M11" s="252"/>
      <c r="N11" s="252"/>
      <c r="O11" s="252"/>
      <c r="P11" s="252"/>
      <c r="Q11" s="253"/>
      <c r="R11" s="254"/>
      <c r="S11" s="255"/>
      <c r="T11" s="64"/>
      <c r="U11" s="65"/>
    </row>
    <row r="12" spans="2:36" s="4" customFormat="1" ht="19.5" customHeight="1">
      <c r="B12" s="236" t="s">
        <v>72</v>
      </c>
      <c r="C12" s="237"/>
      <c r="D12" s="238"/>
      <c r="E12" s="204" t="s">
        <v>7</v>
      </c>
      <c r="F12" s="238"/>
      <c r="G12" s="204" t="s">
        <v>65</v>
      </c>
      <c r="H12" s="237"/>
      <c r="I12" s="204" t="s">
        <v>2</v>
      </c>
      <c r="J12" s="237"/>
      <c r="K12" s="237"/>
      <c r="L12" s="237"/>
      <c r="M12" s="237"/>
      <c r="N12" s="237"/>
      <c r="O12" s="238"/>
      <c r="P12" s="204" t="s">
        <v>73</v>
      </c>
      <c r="Q12" s="238"/>
      <c r="R12" s="204" t="s">
        <v>74</v>
      </c>
      <c r="S12" s="205"/>
    </row>
    <row r="13" spans="2:36" s="4" customFormat="1" ht="19.5" customHeight="1">
      <c r="B13" s="191"/>
      <c r="C13" s="192"/>
      <c r="D13" s="193"/>
      <c r="E13" s="206"/>
      <c r="F13" s="193"/>
      <c r="G13" s="206"/>
      <c r="H13" s="192"/>
      <c r="I13" s="206"/>
      <c r="J13" s="192"/>
      <c r="K13" s="192"/>
      <c r="L13" s="192"/>
      <c r="M13" s="192"/>
      <c r="N13" s="192"/>
      <c r="O13" s="193"/>
      <c r="P13" s="206"/>
      <c r="Q13" s="193"/>
      <c r="R13" s="206"/>
      <c r="S13" s="207"/>
    </row>
    <row r="14" spans="2:36" s="4" customFormat="1" ht="9.9499999999999993" customHeight="1">
      <c r="B14" s="213"/>
      <c r="C14" s="170"/>
      <c r="D14" s="214"/>
      <c r="E14" s="163"/>
      <c r="F14" s="220" t="s">
        <v>8</v>
      </c>
      <c r="G14" s="223"/>
      <c r="H14" s="224"/>
      <c r="I14" s="227"/>
      <c r="J14" s="228"/>
      <c r="K14" s="228"/>
      <c r="L14" s="228"/>
      <c r="M14" s="228"/>
      <c r="N14" s="228"/>
      <c r="O14" s="229"/>
      <c r="P14" s="169"/>
      <c r="Q14" s="214"/>
      <c r="R14" s="169"/>
      <c r="S14" s="164"/>
    </row>
    <row r="15" spans="2:36" s="4" customFormat="1" ht="9.9499999999999993" customHeight="1">
      <c r="B15" s="215"/>
      <c r="C15" s="216"/>
      <c r="D15" s="217"/>
      <c r="E15" s="208"/>
      <c r="F15" s="221"/>
      <c r="G15" s="177"/>
      <c r="H15" s="225"/>
      <c r="I15" s="230"/>
      <c r="J15" s="231"/>
      <c r="K15" s="231"/>
      <c r="L15" s="231"/>
      <c r="M15" s="231"/>
      <c r="N15" s="231"/>
      <c r="O15" s="232"/>
      <c r="P15" s="208"/>
      <c r="Q15" s="217"/>
      <c r="R15" s="208"/>
      <c r="S15" s="209"/>
    </row>
    <row r="16" spans="2:36" s="4" customFormat="1" ht="9.9499999999999993" customHeight="1">
      <c r="B16" s="215"/>
      <c r="C16" s="216"/>
      <c r="D16" s="217"/>
      <c r="E16" s="208"/>
      <c r="F16" s="221"/>
      <c r="G16" s="177"/>
      <c r="H16" s="225"/>
      <c r="I16" s="230"/>
      <c r="J16" s="231"/>
      <c r="K16" s="231"/>
      <c r="L16" s="231"/>
      <c r="M16" s="231"/>
      <c r="N16" s="231"/>
      <c r="O16" s="232"/>
      <c r="P16" s="208"/>
      <c r="Q16" s="217"/>
      <c r="R16" s="208"/>
      <c r="S16" s="209"/>
    </row>
    <row r="17" spans="2:25" s="4" customFormat="1" ht="9.9499999999999993" customHeight="1" thickBot="1">
      <c r="B17" s="218"/>
      <c r="C17" s="172"/>
      <c r="D17" s="219"/>
      <c r="E17" s="171"/>
      <c r="F17" s="222"/>
      <c r="G17" s="179"/>
      <c r="H17" s="226"/>
      <c r="I17" s="233"/>
      <c r="J17" s="234"/>
      <c r="K17" s="234"/>
      <c r="L17" s="234"/>
      <c r="M17" s="234"/>
      <c r="N17" s="234"/>
      <c r="O17" s="235"/>
      <c r="P17" s="171"/>
      <c r="Q17" s="219"/>
      <c r="R17" s="171"/>
      <c r="S17" s="210"/>
    </row>
    <row r="18" spans="2:25" s="4" customFormat="1" ht="39" customHeight="1">
      <c r="B18" s="211" t="s">
        <v>4</v>
      </c>
      <c r="C18" s="197"/>
      <c r="D18" s="198"/>
      <c r="E18" s="196" t="s">
        <v>7</v>
      </c>
      <c r="F18" s="198"/>
      <c r="G18" s="212" t="s">
        <v>65</v>
      </c>
      <c r="H18" s="212"/>
      <c r="I18" s="196" t="s">
        <v>2</v>
      </c>
      <c r="J18" s="197"/>
      <c r="K18" s="197"/>
      <c r="L18" s="197"/>
      <c r="M18" s="197"/>
      <c r="N18" s="197"/>
      <c r="O18" s="198"/>
      <c r="P18" s="196" t="s">
        <v>73</v>
      </c>
      <c r="Q18" s="198"/>
      <c r="R18" s="196" t="s">
        <v>66</v>
      </c>
      <c r="S18" s="199"/>
    </row>
    <row r="19" spans="2:25" s="4" customFormat="1" ht="19.5" customHeight="1">
      <c r="B19" s="256" t="s">
        <v>135</v>
      </c>
      <c r="C19" s="163"/>
      <c r="D19" s="214"/>
      <c r="E19" s="259"/>
      <c r="F19" s="220" t="s">
        <v>8</v>
      </c>
      <c r="G19" s="262"/>
      <c r="H19" s="224"/>
      <c r="I19" s="227"/>
      <c r="J19" s="228"/>
      <c r="K19" s="228"/>
      <c r="L19" s="228"/>
      <c r="M19" s="228"/>
      <c r="N19" s="228"/>
      <c r="O19" s="229"/>
      <c r="P19" s="159"/>
      <c r="Q19" s="160"/>
      <c r="R19" s="163"/>
      <c r="S19" s="164"/>
      <c r="T19" s="157" t="str">
        <f>IF(ISBLANK(B19),"→必ずリストから選択する！","")</f>
        <v/>
      </c>
      <c r="U19" s="158"/>
      <c r="V19" s="158"/>
      <c r="W19" s="158"/>
      <c r="X19" s="158"/>
    </row>
    <row r="20" spans="2:25" s="4" customFormat="1" ht="19.5" customHeight="1">
      <c r="B20" s="257"/>
      <c r="C20" s="165"/>
      <c r="D20" s="258"/>
      <c r="E20" s="260"/>
      <c r="F20" s="261"/>
      <c r="G20" s="263"/>
      <c r="H20" s="264"/>
      <c r="I20" s="265"/>
      <c r="J20" s="266"/>
      <c r="K20" s="266"/>
      <c r="L20" s="266"/>
      <c r="M20" s="266"/>
      <c r="N20" s="266"/>
      <c r="O20" s="267"/>
      <c r="P20" s="161"/>
      <c r="Q20" s="162"/>
      <c r="R20" s="165"/>
      <c r="S20" s="166"/>
      <c r="T20" s="157"/>
      <c r="U20" s="158"/>
      <c r="V20" s="158"/>
      <c r="W20" s="158"/>
      <c r="X20" s="158"/>
    </row>
    <row r="21" spans="2:25" s="4" customFormat="1" ht="19.5" customHeight="1">
      <c r="B21" s="167" t="s">
        <v>75</v>
      </c>
      <c r="C21" s="169"/>
      <c r="D21" s="170"/>
      <c r="E21" s="173"/>
      <c r="F21" s="175" t="s">
        <v>8</v>
      </c>
      <c r="G21" s="177"/>
      <c r="H21" s="178"/>
      <c r="I21" s="273"/>
      <c r="J21" s="228"/>
      <c r="K21" s="228"/>
      <c r="L21" s="228"/>
      <c r="M21" s="228"/>
      <c r="N21" s="228"/>
      <c r="O21" s="229"/>
      <c r="P21" s="274"/>
      <c r="Q21" s="275"/>
      <c r="R21" s="169"/>
      <c r="S21" s="164"/>
    </row>
    <row r="22" spans="2:25" s="4" customFormat="1" ht="19.5" customHeight="1" thickBot="1">
      <c r="B22" s="168"/>
      <c r="C22" s="171"/>
      <c r="D22" s="172"/>
      <c r="E22" s="174"/>
      <c r="F22" s="176"/>
      <c r="G22" s="179"/>
      <c r="H22" s="180"/>
      <c r="I22" s="233"/>
      <c r="J22" s="234"/>
      <c r="K22" s="234"/>
      <c r="L22" s="234"/>
      <c r="M22" s="234"/>
      <c r="N22" s="234"/>
      <c r="O22" s="235"/>
      <c r="P22" s="276"/>
      <c r="Q22" s="277"/>
      <c r="R22" s="171"/>
      <c r="S22" s="210"/>
    </row>
    <row r="23" spans="2:25" s="4" customFormat="1" ht="39" customHeight="1">
      <c r="B23" s="280" t="s">
        <v>102</v>
      </c>
      <c r="C23" s="281"/>
      <c r="D23" s="281"/>
      <c r="E23" s="281"/>
      <c r="F23" s="282" t="s">
        <v>2</v>
      </c>
      <c r="G23" s="283"/>
      <c r="H23" s="283"/>
      <c r="I23" s="283"/>
      <c r="J23" s="283"/>
      <c r="K23" s="283"/>
      <c r="L23" s="196" t="s">
        <v>76</v>
      </c>
      <c r="M23" s="197"/>
      <c r="N23" s="197"/>
      <c r="O23" s="197"/>
      <c r="P23" s="198"/>
      <c r="Q23" s="284" t="s">
        <v>77</v>
      </c>
      <c r="R23" s="285"/>
      <c r="S23" s="67" t="s">
        <v>67</v>
      </c>
    </row>
    <row r="24" spans="2:25" s="4" customFormat="1" ht="39" customHeight="1">
      <c r="B24" s="63" t="s">
        <v>78</v>
      </c>
      <c r="C24" s="239"/>
      <c r="D24" s="240"/>
      <c r="E24" s="240"/>
      <c r="F24" s="286"/>
      <c r="G24" s="287"/>
      <c r="H24" s="287"/>
      <c r="I24" s="287"/>
      <c r="J24" s="287"/>
      <c r="K24" s="288"/>
      <c r="L24" s="152"/>
      <c r="M24" s="153"/>
      <c r="N24" s="153"/>
      <c r="O24" s="153"/>
      <c r="P24" s="154"/>
      <c r="Q24" s="271">
        <f>'中　拠3(A)'!Z35</f>
        <v>0</v>
      </c>
      <c r="R24" s="272"/>
      <c r="S24" s="68">
        <f>'中　拠3(A)'!Z36</f>
        <v>0</v>
      </c>
      <c r="T24" s="125"/>
      <c r="U24" s="70"/>
      <c r="V24" s="70"/>
      <c r="W24" s="70"/>
      <c r="X24" s="70"/>
      <c r="Y24" s="71"/>
    </row>
    <row r="25" spans="2:25" s="4" customFormat="1" ht="39" customHeight="1" thickBot="1">
      <c r="B25" s="72" t="s">
        <v>75</v>
      </c>
      <c r="C25" s="146"/>
      <c r="D25" s="146"/>
      <c r="E25" s="146"/>
      <c r="F25" s="268"/>
      <c r="G25" s="269"/>
      <c r="H25" s="269"/>
      <c r="I25" s="269"/>
      <c r="J25" s="269"/>
      <c r="K25" s="270"/>
      <c r="L25" s="152"/>
      <c r="M25" s="153"/>
      <c r="N25" s="153"/>
      <c r="O25" s="153"/>
      <c r="P25" s="154"/>
      <c r="Q25" s="271">
        <f>'中　拠3(B) '!Z35</f>
        <v>0</v>
      </c>
      <c r="R25" s="272"/>
      <c r="S25" s="68">
        <f>'中　拠3(B) '!Z36</f>
        <v>0</v>
      </c>
      <c r="T25" s="69"/>
      <c r="U25" s="70"/>
      <c r="V25" s="70"/>
      <c r="W25" s="70"/>
      <c r="X25" s="70"/>
      <c r="Y25" s="71"/>
    </row>
    <row r="26" spans="2:25" s="4" customFormat="1" ht="13.5" customHeight="1">
      <c r="B26" s="278" t="e">
        <f>#REF!</f>
        <v>#REF!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</row>
    <row r="27" spans="2:25" ht="27" customHeight="1" thickBot="1">
      <c r="B27" s="279" t="s">
        <v>95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</row>
    <row r="28" spans="2:25" s="4" customFormat="1" ht="19.5" customHeight="1">
      <c r="B28" s="295" t="s">
        <v>79</v>
      </c>
      <c r="C28" s="212"/>
      <c r="D28" s="212" t="s">
        <v>80</v>
      </c>
      <c r="E28" s="212"/>
      <c r="F28" s="212"/>
      <c r="G28" s="212"/>
      <c r="H28" s="298" t="s">
        <v>81</v>
      </c>
      <c r="I28" s="212"/>
      <c r="J28" s="212"/>
      <c r="K28" s="212"/>
      <c r="L28" s="212" t="s">
        <v>82</v>
      </c>
      <c r="M28" s="212"/>
      <c r="N28" s="212"/>
      <c r="O28" s="212"/>
      <c r="P28" s="212" t="s">
        <v>83</v>
      </c>
      <c r="Q28" s="212"/>
      <c r="R28" s="212" t="s">
        <v>84</v>
      </c>
      <c r="S28" s="299"/>
    </row>
    <row r="29" spans="2:25" s="4" customFormat="1" ht="57.75" customHeight="1" thickBot="1">
      <c r="B29" s="296"/>
      <c r="C29" s="297"/>
      <c r="D29" s="297"/>
      <c r="E29" s="297"/>
      <c r="F29" s="297"/>
      <c r="G29" s="297"/>
      <c r="H29" s="297"/>
      <c r="I29" s="297"/>
      <c r="J29" s="297"/>
      <c r="K29" s="297"/>
      <c r="L29" s="300" t="s">
        <v>85</v>
      </c>
      <c r="M29" s="297"/>
      <c r="N29" s="297"/>
      <c r="O29" s="297"/>
      <c r="P29" s="300" t="s">
        <v>86</v>
      </c>
      <c r="Q29" s="297"/>
      <c r="R29" s="300" t="s">
        <v>87</v>
      </c>
      <c r="S29" s="301"/>
    </row>
    <row r="30" spans="2:25" s="4" customFormat="1" ht="33.75" customHeight="1">
      <c r="B30" s="289"/>
      <c r="C30" s="290"/>
      <c r="D30" s="291"/>
      <c r="E30" s="292"/>
      <c r="F30" s="292" t="str">
        <f t="shared" ref="F30:F35" si="0">IF(OR($G$8="小学校連携校",$G$8="中学校連携校"),"－","")</f>
        <v/>
      </c>
      <c r="G30" s="293"/>
      <c r="H30" s="291" t="str">
        <f t="shared" ref="H30:H35" si="1">IF(OR($G$8="小学校連携校",$G$8="小学校拠点校",$G$8="中学校連携校"),"－","")</f>
        <v/>
      </c>
      <c r="I30" s="292"/>
      <c r="J30" s="292" t="str">
        <f t="shared" ref="J30:J35" si="2">IF(OR($G$8="小学校連携校",$G$8="中学校連携校"),"－","")</f>
        <v/>
      </c>
      <c r="K30" s="293"/>
      <c r="L30" s="291"/>
      <c r="M30" s="292"/>
      <c r="N30" s="292" t="str">
        <f t="shared" ref="N30:N35" si="3">IF(OR($G$8="小学校連携校",$G$8="中学校連携校"),"－","")</f>
        <v/>
      </c>
      <c r="O30" s="293"/>
      <c r="P30" s="291"/>
      <c r="Q30" s="292"/>
      <c r="R30" s="291"/>
      <c r="S30" s="294"/>
    </row>
    <row r="31" spans="2:25" s="4" customFormat="1" ht="33.75" customHeight="1">
      <c r="B31" s="150"/>
      <c r="C31" s="151" t="str">
        <f>IF(OR($P$25="高校（一般研のみ担当）",$P$25="高校（教科研修も担当）",$P$25="高等部（一般研のみ担当）",$P$25="高等部（教科研修も担当）"),"－","")</f>
        <v/>
      </c>
      <c r="D31" s="152"/>
      <c r="E31" s="153"/>
      <c r="F31" s="153" t="str">
        <f t="shared" si="0"/>
        <v/>
      </c>
      <c r="G31" s="154"/>
      <c r="H31" s="152" t="str">
        <f t="shared" si="1"/>
        <v/>
      </c>
      <c r="I31" s="153"/>
      <c r="J31" s="153" t="str">
        <f t="shared" si="2"/>
        <v/>
      </c>
      <c r="K31" s="154"/>
      <c r="L31" s="152"/>
      <c r="M31" s="153"/>
      <c r="N31" s="153" t="str">
        <f t="shared" si="3"/>
        <v/>
      </c>
      <c r="O31" s="154"/>
      <c r="P31" s="155"/>
      <c r="Q31" s="151"/>
      <c r="R31" s="155"/>
      <c r="S31" s="156"/>
    </row>
    <row r="32" spans="2:25" s="4" customFormat="1" ht="33.75" customHeight="1">
      <c r="B32" s="150"/>
      <c r="C32" s="151" t="str">
        <f>IF(OR($P$25="高校（一般研のみ担当）",$P$25="高校（教科研修も担当）",$P$25="高等部（一般研のみ担当）",$P$25="高等部（教科研修も担当）"),"－","")</f>
        <v/>
      </c>
      <c r="D32" s="152"/>
      <c r="E32" s="153"/>
      <c r="F32" s="153" t="str">
        <f t="shared" si="0"/>
        <v/>
      </c>
      <c r="G32" s="154"/>
      <c r="H32" s="152" t="str">
        <f t="shared" si="1"/>
        <v/>
      </c>
      <c r="I32" s="153"/>
      <c r="J32" s="153" t="str">
        <f t="shared" si="2"/>
        <v/>
      </c>
      <c r="K32" s="154"/>
      <c r="L32" s="152"/>
      <c r="M32" s="153"/>
      <c r="N32" s="153" t="str">
        <f t="shared" si="3"/>
        <v/>
      </c>
      <c r="O32" s="154"/>
      <c r="P32" s="155"/>
      <c r="Q32" s="151"/>
      <c r="R32" s="155"/>
      <c r="S32" s="156"/>
    </row>
    <row r="33" spans="2:25" s="4" customFormat="1" ht="33.75" customHeight="1">
      <c r="B33" s="150" t="str">
        <f t="shared" ref="B33:B35" si="4">IF(OR($G$8="小学校連携校",$G$8="中学校連携校"),"－","")</f>
        <v/>
      </c>
      <c r="C33" s="151" t="str">
        <f>IF(OR($P$25="高校（一般研のみ担当）",$P$25="高校（教科研修も担当）",$P$25="高等部（一般研のみ担当）",$P$25="高等部（教科研修も担当）"),"－","")</f>
        <v/>
      </c>
      <c r="D33" s="152" t="str">
        <f t="shared" ref="D33:D35" si="5">IF(OR($G$8="小学校連携校",$G$8="中学校連携校"),"－","")</f>
        <v/>
      </c>
      <c r="E33" s="153"/>
      <c r="F33" s="153" t="str">
        <f t="shared" si="0"/>
        <v/>
      </c>
      <c r="G33" s="154"/>
      <c r="H33" s="152" t="str">
        <f t="shared" si="1"/>
        <v/>
      </c>
      <c r="I33" s="153"/>
      <c r="J33" s="153" t="str">
        <f t="shared" si="2"/>
        <v/>
      </c>
      <c r="K33" s="154"/>
      <c r="L33" s="152" t="str">
        <f t="shared" ref="L33:L35" si="6">IF(OR($G$8="小学校連携校",$G$8="中学校連携校"),"－","")</f>
        <v/>
      </c>
      <c r="M33" s="153"/>
      <c r="N33" s="153" t="str">
        <f t="shared" si="3"/>
        <v/>
      </c>
      <c r="O33" s="154"/>
      <c r="P33" s="155" t="str">
        <f t="shared" ref="P33:R35" si="7">IF(OR($G$8="小学校連携校",$G$8="中学校連携校"),"－","")</f>
        <v/>
      </c>
      <c r="Q33" s="151"/>
      <c r="R33" s="155" t="str">
        <f t="shared" si="7"/>
        <v/>
      </c>
      <c r="S33" s="156"/>
    </row>
    <row r="34" spans="2:25" s="4" customFormat="1" ht="33.75" customHeight="1">
      <c r="B34" s="150" t="str">
        <f t="shared" si="4"/>
        <v/>
      </c>
      <c r="C34" s="151" t="str">
        <f>IF(OR($P$25="高校（一般研のみ担当）",$P$25="高校（教科研修も担当）",$P$25="高等部（一般研のみ担当）",$P$25="高等部（教科研修も担当）"),"－","")</f>
        <v/>
      </c>
      <c r="D34" s="152" t="str">
        <f t="shared" si="5"/>
        <v/>
      </c>
      <c r="E34" s="153"/>
      <c r="F34" s="153" t="str">
        <f t="shared" si="0"/>
        <v/>
      </c>
      <c r="G34" s="154"/>
      <c r="H34" s="152" t="str">
        <f t="shared" si="1"/>
        <v/>
      </c>
      <c r="I34" s="153"/>
      <c r="J34" s="153" t="str">
        <f t="shared" si="2"/>
        <v/>
      </c>
      <c r="K34" s="154"/>
      <c r="L34" s="152" t="str">
        <f t="shared" si="6"/>
        <v/>
      </c>
      <c r="M34" s="153"/>
      <c r="N34" s="153" t="str">
        <f t="shared" si="3"/>
        <v/>
      </c>
      <c r="O34" s="154"/>
      <c r="P34" s="155" t="str">
        <f t="shared" si="7"/>
        <v/>
      </c>
      <c r="Q34" s="151"/>
      <c r="R34" s="155" t="str">
        <f t="shared" si="7"/>
        <v/>
      </c>
      <c r="S34" s="156"/>
    </row>
    <row r="35" spans="2:25" s="4" customFormat="1" ht="33.75" customHeight="1" thickBot="1">
      <c r="B35" s="310" t="str">
        <f t="shared" si="4"/>
        <v/>
      </c>
      <c r="C35" s="247" t="str">
        <f>IF(OR($P$25="高校（一般研のみ担当）",$P$25="高校（教科研修も担当）",$P$25="高等部（一般研のみ担当）",$P$25="高等部（教科研修も担当）"),"－","")</f>
        <v/>
      </c>
      <c r="D35" s="248" t="str">
        <f t="shared" si="5"/>
        <v/>
      </c>
      <c r="E35" s="249"/>
      <c r="F35" s="249" t="str">
        <f t="shared" si="0"/>
        <v/>
      </c>
      <c r="G35" s="250"/>
      <c r="H35" s="248" t="str">
        <f t="shared" si="1"/>
        <v/>
      </c>
      <c r="I35" s="249"/>
      <c r="J35" s="249" t="str">
        <f t="shared" si="2"/>
        <v/>
      </c>
      <c r="K35" s="250"/>
      <c r="L35" s="248" t="str">
        <f t="shared" si="6"/>
        <v/>
      </c>
      <c r="M35" s="249"/>
      <c r="N35" s="249" t="str">
        <f t="shared" si="3"/>
        <v/>
      </c>
      <c r="O35" s="250"/>
      <c r="P35" s="145" t="str">
        <f t="shared" si="7"/>
        <v/>
      </c>
      <c r="Q35" s="247"/>
      <c r="R35" s="145" t="str">
        <f t="shared" si="7"/>
        <v/>
      </c>
      <c r="S35" s="147"/>
    </row>
    <row r="36" spans="2:25" ht="17.25" customHeight="1" thickBot="1"/>
    <row r="37" spans="2:25" ht="16.5" customHeight="1">
      <c r="H37" s="304" t="s">
        <v>88</v>
      </c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6"/>
    </row>
    <row r="38" spans="2:25" ht="16.5" customHeight="1" thickBot="1">
      <c r="H38" s="307" t="s">
        <v>36</v>
      </c>
      <c r="I38" s="308"/>
      <c r="J38" s="308"/>
      <c r="K38" s="309"/>
      <c r="L38" s="309"/>
      <c r="M38" s="309"/>
      <c r="N38" s="309"/>
      <c r="O38" s="309"/>
      <c r="P38" s="110" t="s">
        <v>121</v>
      </c>
      <c r="Q38" s="145"/>
      <c r="R38" s="146"/>
      <c r="S38" s="147"/>
      <c r="T38" s="148"/>
      <c r="U38" s="149"/>
      <c r="V38" s="149"/>
      <c r="W38" s="109"/>
      <c r="X38" s="109"/>
      <c r="Y38" s="109"/>
    </row>
  </sheetData>
  <sheetProtection password="CC1A" sheet="1" objects="1" scenarios="1" selectLockedCells="1"/>
  <mergeCells count="133">
    <mergeCell ref="V4:AD4"/>
    <mergeCell ref="AE4:AJ4"/>
    <mergeCell ref="C3:K3"/>
    <mergeCell ref="H37:S37"/>
    <mergeCell ref="H38:J38"/>
    <mergeCell ref="K38:O38"/>
    <mergeCell ref="T8:X8"/>
    <mergeCell ref="B35:C35"/>
    <mergeCell ref="D35:G35"/>
    <mergeCell ref="H35:K35"/>
    <mergeCell ref="L35:O35"/>
    <mergeCell ref="P35:Q35"/>
    <mergeCell ref="R35:S35"/>
    <mergeCell ref="B34:C34"/>
    <mergeCell ref="D34:G34"/>
    <mergeCell ref="H34:K34"/>
    <mergeCell ref="L34:O34"/>
    <mergeCell ref="P34:Q34"/>
    <mergeCell ref="R34:S34"/>
    <mergeCell ref="B31:C31"/>
    <mergeCell ref="D31:G31"/>
    <mergeCell ref="H31:K31"/>
    <mergeCell ref="L31:O31"/>
    <mergeCell ref="P31:Q31"/>
    <mergeCell ref="R31:S31"/>
    <mergeCell ref="B30:C30"/>
    <mergeCell ref="D30:G30"/>
    <mergeCell ref="H30:K30"/>
    <mergeCell ref="L30:O30"/>
    <mergeCell ref="P30:Q30"/>
    <mergeCell ref="R30:S30"/>
    <mergeCell ref="B28:C29"/>
    <mergeCell ref="D28:G29"/>
    <mergeCell ref="H28:K29"/>
    <mergeCell ref="L28:O28"/>
    <mergeCell ref="P28:Q28"/>
    <mergeCell ref="R28:S28"/>
    <mergeCell ref="L29:O29"/>
    <mergeCell ref="P29:Q29"/>
    <mergeCell ref="R29:S29"/>
    <mergeCell ref="B26:S26"/>
    <mergeCell ref="B27:S27"/>
    <mergeCell ref="B23:E23"/>
    <mergeCell ref="F23:K23"/>
    <mergeCell ref="L23:P23"/>
    <mergeCell ref="Q23:R23"/>
    <mergeCell ref="C24:E24"/>
    <mergeCell ref="F24:K24"/>
    <mergeCell ref="L24:P24"/>
    <mergeCell ref="Q24:R24"/>
    <mergeCell ref="R21:S22"/>
    <mergeCell ref="B19:B20"/>
    <mergeCell ref="C19:D20"/>
    <mergeCell ref="E19:E20"/>
    <mergeCell ref="F19:F20"/>
    <mergeCell ref="G19:H20"/>
    <mergeCell ref="I19:O20"/>
    <mergeCell ref="C25:E25"/>
    <mergeCell ref="F25:K25"/>
    <mergeCell ref="L25:P25"/>
    <mergeCell ref="Q25:R25"/>
    <mergeCell ref="I21:O22"/>
    <mergeCell ref="P21:Q22"/>
    <mergeCell ref="C10:F10"/>
    <mergeCell ref="G10:H10"/>
    <mergeCell ref="I10:K10"/>
    <mergeCell ref="L10:Q10"/>
    <mergeCell ref="R10:S10"/>
    <mergeCell ref="C11:F11"/>
    <mergeCell ref="G11:H11"/>
    <mergeCell ref="I11:K11"/>
    <mergeCell ref="L11:Q11"/>
    <mergeCell ref="R11:S11"/>
    <mergeCell ref="R12:S13"/>
    <mergeCell ref="R14:S17"/>
    <mergeCell ref="B18:D18"/>
    <mergeCell ref="E18:F18"/>
    <mergeCell ref="G18:H18"/>
    <mergeCell ref="I18:O18"/>
    <mergeCell ref="P18:Q18"/>
    <mergeCell ref="R18:S18"/>
    <mergeCell ref="B14:D17"/>
    <mergeCell ref="E14:E17"/>
    <mergeCell ref="F14:F17"/>
    <mergeCell ref="G14:H17"/>
    <mergeCell ref="I14:O17"/>
    <mergeCell ref="P14:Q17"/>
    <mergeCell ref="B12:D13"/>
    <mergeCell ref="E12:F13"/>
    <mergeCell ref="G12:H13"/>
    <mergeCell ref="I12:O13"/>
    <mergeCell ref="P12:Q13"/>
    <mergeCell ref="Q1:S1"/>
    <mergeCell ref="Q2:S2"/>
    <mergeCell ref="C6:D6"/>
    <mergeCell ref="B4:S4"/>
    <mergeCell ref="B5:S5"/>
    <mergeCell ref="G7:O7"/>
    <mergeCell ref="B8:F8"/>
    <mergeCell ref="G8:S8"/>
    <mergeCell ref="B9:F9"/>
    <mergeCell ref="G9:H9"/>
    <mergeCell ref="I9:K9"/>
    <mergeCell ref="L9:Q9"/>
    <mergeCell ref="R9:S9"/>
    <mergeCell ref="M6:O6"/>
    <mergeCell ref="P6:S6"/>
    <mergeCell ref="E6:L6"/>
    <mergeCell ref="L3:Q3"/>
    <mergeCell ref="V9:AA9"/>
    <mergeCell ref="Y8:AD8"/>
    <mergeCell ref="Q38:S38"/>
    <mergeCell ref="T38:V38"/>
    <mergeCell ref="B33:C33"/>
    <mergeCell ref="D33:G33"/>
    <mergeCell ref="H33:K33"/>
    <mergeCell ref="L33:O33"/>
    <mergeCell ref="P33:Q33"/>
    <mergeCell ref="R33:S33"/>
    <mergeCell ref="T19:X20"/>
    <mergeCell ref="B32:C32"/>
    <mergeCell ref="D32:G32"/>
    <mergeCell ref="H32:K32"/>
    <mergeCell ref="L32:O32"/>
    <mergeCell ref="P32:Q32"/>
    <mergeCell ref="R32:S32"/>
    <mergeCell ref="P19:Q20"/>
    <mergeCell ref="R19:S20"/>
    <mergeCell ref="B21:B22"/>
    <mergeCell ref="C21:D22"/>
    <mergeCell ref="E21:E22"/>
    <mergeCell ref="F21:F22"/>
    <mergeCell ref="G21:H22"/>
  </mergeCells>
  <phoneticPr fontId="1"/>
  <dataValidations count="7">
    <dataValidation type="list" allowBlank="1" showInputMessage="1" showErrorMessage="1" sqref="G10:G11 P19:Q22">
      <formula1>"有,副,無"</formula1>
    </dataValidation>
    <dataValidation type="list" allowBlank="1" showInputMessage="1" showErrorMessage="1" sqref="L24:P25">
      <formula1>"あと補充等"</formula1>
    </dataValidation>
    <dataValidation type="list" allowBlank="1" showInputMessage="1" showErrorMessage="1" sqref="G8:S8">
      <formula1>"小学校拠点校,小学校連携校,中学校拠点校,中学校連携校"</formula1>
    </dataValidation>
    <dataValidation type="list" allowBlank="1" showInputMessage="1" showErrorMessage="1" sqref="G14:H17">
      <formula1>"教諭,教諭（再任用）,常勤講師"</formula1>
    </dataValidation>
    <dataValidation type="list" allowBlank="1" showInputMessage="1" showErrorMessage="1" sqref="B19:B20">
      <formula1>"a,ab"</formula1>
    </dataValidation>
    <dataValidation type="list" allowBlank="1" showInputMessage="1" showErrorMessage="1" sqref="G19:H22">
      <formula1>"教頭,主幹教諭,教諭,教諭(再任用),常勤講師"</formula1>
    </dataValidation>
    <dataValidation type="list" allowBlank="1" showInputMessage="1" showErrorMessage="1" sqref="C3:K3">
      <formula1>"島根県教育センター長　様,島根県教育センター浜田教育センター長　様"</formula1>
    </dataValidation>
  </dataValidations>
  <pageMargins left="1.1811023622047245" right="0.78740157480314965" top="0.78740157480314965" bottom="0.78740157480314965" header="0.11811023622047245" footer="0.11811023622047245"/>
  <pageSetup paperSize="9" scale="74" orientation="portrait" cellComments="asDisplayed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41"/>
  <sheetViews>
    <sheetView view="pageBreakPreview" zoomScaleNormal="100" zoomScaleSheetLayoutView="100" workbookViewId="0">
      <selection activeCell="H35" sqref="H35"/>
    </sheetView>
  </sheetViews>
  <sheetFormatPr defaultColWidth="7.5" defaultRowHeight="45.75" customHeight="1"/>
  <cols>
    <col min="1" max="1" width="3.75" style="6" customWidth="1"/>
    <col min="2" max="2" width="3.5" style="7" customWidth="1"/>
    <col min="3" max="7" width="4.25" style="7" customWidth="1"/>
    <col min="8" max="8" width="4.875" style="7" customWidth="1"/>
    <col min="9" max="9" width="2.5" style="6" customWidth="1"/>
    <col min="10" max="10" width="3.5" style="7" customWidth="1"/>
    <col min="11" max="15" width="4.25" style="6" customWidth="1"/>
    <col min="16" max="16" width="4.875" style="6" customWidth="1"/>
    <col min="17" max="17" width="2.5" style="6" customWidth="1"/>
    <col min="18" max="18" width="3.875" style="6" customWidth="1"/>
    <col min="19" max="23" width="4.25" style="6" customWidth="1"/>
    <col min="24" max="24" width="2.25" style="6" customWidth="1"/>
    <col min="25" max="29" width="3.625" style="6" customWidth="1"/>
    <col min="30" max="30" width="7.5" style="6"/>
    <col min="31" max="31" width="7" style="6" customWidth="1"/>
    <col min="32" max="32" width="6.75" style="6" customWidth="1"/>
    <col min="33" max="39" width="7.5" style="6"/>
    <col min="40" max="40" width="7.5" style="6" customWidth="1"/>
    <col min="41" max="16384" width="7.5" style="6"/>
  </cols>
  <sheetData>
    <row r="1" spans="2:32" ht="16.5" customHeight="1">
      <c r="S1" s="311"/>
      <c r="T1" s="311"/>
      <c r="U1" s="311"/>
      <c r="V1" s="311"/>
      <c r="W1" s="311"/>
    </row>
    <row r="2" spans="2:32" ht="16.5" customHeight="1">
      <c r="S2" s="311"/>
      <c r="T2" s="311"/>
      <c r="U2" s="311"/>
      <c r="V2" s="311"/>
      <c r="W2" s="311"/>
    </row>
    <row r="3" spans="2:32" ht="6" customHeight="1">
      <c r="S3" s="93"/>
      <c r="T3" s="93"/>
      <c r="U3" s="93"/>
      <c r="V3" s="93"/>
      <c r="W3" s="93"/>
    </row>
    <row r="4" spans="2:32" ht="20.45" customHeight="1">
      <c r="B4" s="319" t="s">
        <v>61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59"/>
      <c r="AA4" s="17"/>
      <c r="AB4" s="17"/>
    </row>
    <row r="5" spans="2:32" ht="10.15" customHeight="1"/>
    <row r="6" spans="2:32" ht="22.5" customHeight="1">
      <c r="B6" s="324" t="s">
        <v>89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18" t="s">
        <v>13</v>
      </c>
      <c r="P6" s="318"/>
      <c r="Q6" s="317" t="str">
        <f>IF(拠１!G8="","",拠１!G8)</f>
        <v/>
      </c>
      <c r="R6" s="317"/>
      <c r="S6" s="317"/>
      <c r="T6" s="317"/>
      <c r="U6" s="317"/>
      <c r="V6" s="317"/>
      <c r="W6" s="317"/>
      <c r="X6" s="22"/>
      <c r="Y6" s="322"/>
      <c r="Z6" s="322"/>
      <c r="AA6" s="322"/>
      <c r="AB6" s="322"/>
      <c r="AC6" s="322"/>
      <c r="AD6" s="322"/>
      <c r="AE6" s="322"/>
      <c r="AF6" s="322"/>
    </row>
    <row r="7" spans="2:32" ht="22.5" customHeight="1">
      <c r="B7" s="325" t="s">
        <v>29</v>
      </c>
      <c r="C7" s="325"/>
      <c r="D7" s="325"/>
      <c r="E7" s="325"/>
      <c r="F7" s="325"/>
      <c r="G7" s="20"/>
      <c r="H7" s="20"/>
      <c r="I7" s="20"/>
      <c r="J7" s="20"/>
      <c r="K7" s="20"/>
      <c r="L7" s="20"/>
      <c r="M7" s="20"/>
      <c r="N7" s="19"/>
      <c r="O7" s="328" t="s">
        <v>9</v>
      </c>
      <c r="P7" s="328"/>
      <c r="Q7" s="320">
        <f>拠１!E6</f>
        <v>0</v>
      </c>
      <c r="R7" s="320"/>
      <c r="S7" s="320"/>
      <c r="T7" s="320"/>
      <c r="U7" s="320"/>
      <c r="V7" s="320"/>
      <c r="W7" s="320"/>
      <c r="X7" s="45"/>
      <c r="Y7" s="42"/>
      <c r="Z7" s="42"/>
      <c r="AA7" s="42"/>
      <c r="AB7" s="42"/>
      <c r="AC7" s="42"/>
    </row>
    <row r="8" spans="2:32" ht="22.5" customHeight="1">
      <c r="B8" s="20"/>
      <c r="C8" s="321"/>
      <c r="D8" s="321"/>
      <c r="E8" s="8" t="s">
        <v>32</v>
      </c>
      <c r="F8" s="9"/>
      <c r="G8" s="10"/>
      <c r="H8" s="11"/>
      <c r="I8" s="12"/>
      <c r="J8" s="8"/>
      <c r="K8" s="8"/>
      <c r="L8" s="21"/>
      <c r="M8" s="20"/>
      <c r="N8" s="19"/>
      <c r="O8" s="19"/>
      <c r="P8" s="18"/>
      <c r="Q8" s="22"/>
    </row>
    <row r="9" spans="2:32" ht="22.5" customHeight="1">
      <c r="B9" s="20"/>
      <c r="C9" s="8"/>
      <c r="D9" s="23"/>
      <c r="E9" s="23"/>
      <c r="F9" s="23"/>
      <c r="G9" s="23"/>
      <c r="H9" s="23"/>
      <c r="I9" s="23"/>
      <c r="J9" s="20"/>
      <c r="K9" s="23"/>
      <c r="L9" s="23"/>
      <c r="M9" s="23"/>
      <c r="N9" s="12"/>
      <c r="O9" s="12"/>
      <c r="P9" s="24"/>
      <c r="Q9" s="22"/>
    </row>
    <row r="10" spans="2:32" ht="22.5" customHeight="1" thickBot="1">
      <c r="B10" s="315" t="s">
        <v>14</v>
      </c>
      <c r="C10" s="315"/>
      <c r="D10" s="25" t="s">
        <v>3</v>
      </c>
      <c r="E10" s="316">
        <f>拠１!C10</f>
        <v>0</v>
      </c>
      <c r="F10" s="316"/>
      <c r="G10" s="316"/>
      <c r="H10" s="43"/>
      <c r="I10" s="19"/>
      <c r="J10" s="315" t="s">
        <v>14</v>
      </c>
      <c r="K10" s="315"/>
      <c r="L10" s="25" t="s">
        <v>10</v>
      </c>
      <c r="M10" s="316">
        <f>拠１!C11</f>
        <v>0</v>
      </c>
      <c r="N10" s="316"/>
      <c r="O10" s="316"/>
      <c r="P10" s="43"/>
      <c r="Q10" s="19"/>
      <c r="R10" s="315" t="s">
        <v>90</v>
      </c>
      <c r="S10" s="315"/>
      <c r="T10" s="315"/>
      <c r="U10" s="316">
        <f>拠１!B14</f>
        <v>0</v>
      </c>
      <c r="V10" s="316"/>
      <c r="W10" s="316"/>
      <c r="X10" s="45"/>
      <c r="Y10" s="74"/>
      <c r="Z10" s="74"/>
      <c r="AA10" s="74"/>
      <c r="AB10" s="74"/>
      <c r="AC10" s="74"/>
      <c r="AD10" s="74"/>
      <c r="AE10" s="74"/>
      <c r="AF10" s="74"/>
    </row>
    <row r="11" spans="2:32" ht="22.5" customHeight="1" thickBot="1">
      <c r="B11" s="26"/>
      <c r="C11" s="27" t="s">
        <v>11</v>
      </c>
      <c r="D11" s="28" t="s">
        <v>15</v>
      </c>
      <c r="E11" s="28" t="s">
        <v>16</v>
      </c>
      <c r="F11" s="28" t="s">
        <v>17</v>
      </c>
      <c r="G11" s="29" t="s">
        <v>118</v>
      </c>
      <c r="H11" s="11"/>
      <c r="I11" s="19"/>
      <c r="J11" s="26"/>
      <c r="K11" s="27" t="s">
        <v>11</v>
      </c>
      <c r="L11" s="28" t="s">
        <v>15</v>
      </c>
      <c r="M11" s="28" t="s">
        <v>16</v>
      </c>
      <c r="N11" s="28" t="s">
        <v>17</v>
      </c>
      <c r="O11" s="29" t="s">
        <v>18</v>
      </c>
      <c r="P11" s="11"/>
      <c r="Q11" s="19"/>
      <c r="R11" s="26"/>
      <c r="S11" s="27" t="s">
        <v>11</v>
      </c>
      <c r="T11" s="28" t="s">
        <v>15</v>
      </c>
      <c r="U11" s="28" t="s">
        <v>16</v>
      </c>
      <c r="V11" s="28" t="s">
        <v>17</v>
      </c>
      <c r="W11" s="29" t="s">
        <v>18</v>
      </c>
      <c r="X11" s="11"/>
      <c r="Y11" s="74"/>
      <c r="Z11" s="74"/>
      <c r="AA11" s="74"/>
      <c r="AB11" s="74"/>
      <c r="AC11" s="74"/>
      <c r="AD11" s="74"/>
      <c r="AE11" s="74"/>
      <c r="AF11" s="74"/>
    </row>
    <row r="12" spans="2:32" ht="22.5" customHeight="1">
      <c r="B12" s="30" t="s">
        <v>19</v>
      </c>
      <c r="C12" s="76"/>
      <c r="D12" s="77"/>
      <c r="E12" s="77"/>
      <c r="F12" s="77"/>
      <c r="G12" s="78"/>
      <c r="H12" s="11"/>
      <c r="I12" s="19"/>
      <c r="J12" s="30" t="s">
        <v>19</v>
      </c>
      <c r="K12" s="87"/>
      <c r="L12" s="101"/>
      <c r="M12" s="101"/>
      <c r="N12" s="101"/>
      <c r="O12" s="88"/>
      <c r="P12" s="11"/>
      <c r="Q12" s="19"/>
      <c r="R12" s="30" t="s">
        <v>19</v>
      </c>
      <c r="S12" s="87"/>
      <c r="T12" s="101"/>
      <c r="U12" s="101"/>
      <c r="V12" s="101"/>
      <c r="W12" s="88"/>
      <c r="X12" s="22"/>
    </row>
    <row r="13" spans="2:32" ht="22.5" customHeight="1">
      <c r="B13" s="34" t="s">
        <v>20</v>
      </c>
      <c r="C13" s="79"/>
      <c r="D13" s="100"/>
      <c r="E13" s="100"/>
      <c r="F13" s="100"/>
      <c r="G13" s="80"/>
      <c r="H13" s="11"/>
      <c r="I13" s="19"/>
      <c r="J13" s="34" t="s">
        <v>20</v>
      </c>
      <c r="K13" s="104"/>
      <c r="L13" s="100"/>
      <c r="M13" s="100"/>
      <c r="N13" s="100"/>
      <c r="O13" s="80"/>
      <c r="P13" s="11"/>
      <c r="Q13" s="19"/>
      <c r="R13" s="34" t="s">
        <v>20</v>
      </c>
      <c r="S13" s="104"/>
      <c r="T13" s="100"/>
      <c r="U13" s="100"/>
      <c r="V13" s="100"/>
      <c r="W13" s="80"/>
      <c r="X13" s="22"/>
    </row>
    <row r="14" spans="2:32" ht="22.5" customHeight="1">
      <c r="B14" s="34" t="s">
        <v>21</v>
      </c>
      <c r="C14" s="79"/>
      <c r="D14" s="100"/>
      <c r="E14" s="100"/>
      <c r="F14" s="100"/>
      <c r="G14" s="80"/>
      <c r="H14" s="11"/>
      <c r="I14" s="19"/>
      <c r="J14" s="34" t="s">
        <v>21</v>
      </c>
      <c r="K14" s="104"/>
      <c r="L14" s="100"/>
      <c r="M14" s="100"/>
      <c r="N14" s="100"/>
      <c r="O14" s="80"/>
      <c r="P14" s="11"/>
      <c r="Q14" s="19"/>
      <c r="R14" s="34" t="s">
        <v>21</v>
      </c>
      <c r="S14" s="104"/>
      <c r="T14" s="100"/>
      <c r="U14" s="100"/>
      <c r="V14" s="100"/>
      <c r="W14" s="80"/>
      <c r="X14" s="22"/>
    </row>
    <row r="15" spans="2:32" ht="22.5" customHeight="1">
      <c r="B15" s="34" t="s">
        <v>22</v>
      </c>
      <c r="C15" s="79"/>
      <c r="D15" s="100"/>
      <c r="E15" s="100"/>
      <c r="F15" s="100"/>
      <c r="G15" s="80"/>
      <c r="H15" s="11"/>
      <c r="I15" s="19"/>
      <c r="J15" s="34" t="s">
        <v>22</v>
      </c>
      <c r="K15" s="104"/>
      <c r="L15" s="100"/>
      <c r="M15" s="100"/>
      <c r="N15" s="100"/>
      <c r="O15" s="80"/>
      <c r="P15" s="11"/>
      <c r="Q15" s="19"/>
      <c r="R15" s="34" t="s">
        <v>22</v>
      </c>
      <c r="S15" s="104"/>
      <c r="T15" s="100"/>
      <c r="U15" s="100"/>
      <c r="V15" s="100"/>
      <c r="W15" s="80"/>
      <c r="X15" s="22"/>
    </row>
    <row r="16" spans="2:32" ht="22.5" customHeight="1">
      <c r="B16" s="34" t="s">
        <v>23</v>
      </c>
      <c r="C16" s="79"/>
      <c r="D16" s="100"/>
      <c r="E16" s="100"/>
      <c r="F16" s="103"/>
      <c r="G16" s="80"/>
      <c r="H16" s="11"/>
      <c r="I16" s="19"/>
      <c r="J16" s="34" t="s">
        <v>23</v>
      </c>
      <c r="K16" s="104"/>
      <c r="L16" s="100"/>
      <c r="M16" s="100"/>
      <c r="N16" s="100"/>
      <c r="O16" s="80"/>
      <c r="P16" s="11"/>
      <c r="Q16" s="19"/>
      <c r="R16" s="34" t="s">
        <v>23</v>
      </c>
      <c r="S16" s="104"/>
      <c r="T16" s="100"/>
      <c r="U16" s="100"/>
      <c r="V16" s="100"/>
      <c r="W16" s="80"/>
      <c r="X16" s="22"/>
    </row>
    <row r="17" spans="2:29" ht="22.5" customHeight="1">
      <c r="B17" s="35" t="s">
        <v>33</v>
      </c>
      <c r="C17" s="81"/>
      <c r="D17" s="103"/>
      <c r="E17" s="103"/>
      <c r="F17" s="103"/>
      <c r="G17" s="82"/>
      <c r="H17" s="11"/>
      <c r="I17" s="19"/>
      <c r="J17" s="35" t="s">
        <v>33</v>
      </c>
      <c r="K17" s="102"/>
      <c r="L17" s="103"/>
      <c r="M17" s="103"/>
      <c r="N17" s="103"/>
      <c r="O17" s="82"/>
      <c r="P17" s="11"/>
      <c r="Q17" s="19"/>
      <c r="R17" s="35" t="s">
        <v>33</v>
      </c>
      <c r="S17" s="102"/>
      <c r="T17" s="103"/>
      <c r="U17" s="103"/>
      <c r="V17" s="103"/>
      <c r="W17" s="82"/>
      <c r="X17" s="22"/>
    </row>
    <row r="18" spans="2:29" ht="22.5" customHeight="1">
      <c r="B18" s="35" t="s">
        <v>34</v>
      </c>
      <c r="C18" s="81"/>
      <c r="D18" s="103"/>
      <c r="E18" s="103"/>
      <c r="F18" s="103"/>
      <c r="G18" s="82"/>
      <c r="H18" s="11"/>
      <c r="I18" s="19"/>
      <c r="J18" s="35" t="s">
        <v>34</v>
      </c>
      <c r="K18" s="102"/>
      <c r="L18" s="103"/>
      <c r="M18" s="103"/>
      <c r="N18" s="103"/>
      <c r="O18" s="82"/>
      <c r="P18" s="11"/>
      <c r="Q18" s="19"/>
      <c r="R18" s="35" t="s">
        <v>34</v>
      </c>
      <c r="S18" s="102"/>
      <c r="T18" s="103"/>
      <c r="U18" s="103"/>
      <c r="V18" s="103"/>
      <c r="W18" s="82"/>
      <c r="X18" s="22"/>
    </row>
    <row r="19" spans="2:29" ht="22.5" customHeight="1" thickBot="1">
      <c r="B19" s="36" t="s">
        <v>35</v>
      </c>
      <c r="C19" s="83"/>
      <c r="D19" s="84"/>
      <c r="E19" s="84"/>
      <c r="F19" s="84"/>
      <c r="G19" s="85"/>
      <c r="H19" s="15" t="s">
        <v>12</v>
      </c>
      <c r="I19" s="323" t="str">
        <f>IF(H20&gt;H21,"時数超過","")</f>
        <v/>
      </c>
      <c r="J19" s="36" t="s">
        <v>35</v>
      </c>
      <c r="K19" s="89"/>
      <c r="L19" s="84"/>
      <c r="M19" s="84"/>
      <c r="N19" s="84"/>
      <c r="O19" s="85"/>
      <c r="P19" s="15" t="s">
        <v>12</v>
      </c>
      <c r="Q19" s="323" t="str">
        <f>IF(P20&gt;P21,"時数超過","")</f>
        <v/>
      </c>
      <c r="R19" s="36" t="s">
        <v>35</v>
      </c>
      <c r="S19" s="89"/>
      <c r="T19" s="84"/>
      <c r="U19" s="84"/>
      <c r="V19" s="84"/>
      <c r="W19" s="85"/>
      <c r="X19" s="22"/>
    </row>
    <row r="20" spans="2:29" s="41" customFormat="1" ht="22.5" customHeight="1">
      <c r="B20" s="33" t="s">
        <v>24</v>
      </c>
      <c r="C20" s="86"/>
      <c r="D20" s="86"/>
      <c r="E20" s="86"/>
      <c r="F20" s="86"/>
      <c r="G20" s="86"/>
      <c r="H20" s="13">
        <f>SUM(C20:G20)</f>
        <v>0</v>
      </c>
      <c r="I20" s="323"/>
      <c r="J20" s="33" t="s">
        <v>24</v>
      </c>
      <c r="K20" s="86"/>
      <c r="L20" s="86"/>
      <c r="M20" s="86"/>
      <c r="N20" s="86"/>
      <c r="O20" s="86"/>
      <c r="P20" s="13">
        <f>SUM(K20:O20)</f>
        <v>0</v>
      </c>
      <c r="Q20" s="323"/>
      <c r="R20" s="338" t="s">
        <v>93</v>
      </c>
      <c r="S20" s="339"/>
      <c r="T20" s="339"/>
      <c r="U20" s="339"/>
      <c r="V20" s="339"/>
      <c r="W20" s="340"/>
      <c r="X20" s="22"/>
    </row>
    <row r="21" spans="2:29" ht="22.5" customHeight="1" thickBot="1">
      <c r="B21" s="326" t="s">
        <v>25</v>
      </c>
      <c r="C21" s="327"/>
      <c r="D21" s="327"/>
      <c r="E21" s="327"/>
      <c r="F21" s="327"/>
      <c r="G21" s="327"/>
      <c r="H21" s="14" t="str">
        <f>IF(OR($Q$6="小学校拠点校",$Q$6="小学校連携校"),23,IF(OR($Q$6="中学校拠点校",$Q$6="中学校連携校"),19,""))</f>
        <v/>
      </c>
      <c r="I21" s="323"/>
      <c r="J21" s="314" t="s">
        <v>30</v>
      </c>
      <c r="K21" s="314"/>
      <c r="L21" s="314"/>
      <c r="M21" s="314"/>
      <c r="N21" s="314"/>
      <c r="O21" s="314"/>
      <c r="P21" s="14" t="str">
        <f>IF(OR($Q$6="小学校拠点校",$Q$6="小学校連携校"),23,IF(OR($Q$6="中学校拠点校",$Q$6="中学校連携校"),19,""))</f>
        <v/>
      </c>
      <c r="Q21" s="323"/>
      <c r="R21" s="341"/>
      <c r="S21" s="342"/>
      <c r="T21" s="342"/>
      <c r="U21" s="342"/>
      <c r="V21" s="342"/>
      <c r="W21" s="343"/>
      <c r="X21" s="22"/>
    </row>
    <row r="22" spans="2:29" ht="22.5" customHeight="1">
      <c r="B22" s="37"/>
      <c r="C22" s="37"/>
      <c r="D22" s="10"/>
      <c r="E22" s="10"/>
      <c r="F22" s="10"/>
      <c r="G22" s="11"/>
      <c r="H22" s="11"/>
      <c r="I22" s="31"/>
      <c r="J22" s="37"/>
      <c r="K22" s="10"/>
      <c r="L22" s="10"/>
      <c r="M22" s="10"/>
      <c r="N22" s="10"/>
      <c r="O22" s="11"/>
      <c r="P22" s="11"/>
      <c r="Q22" s="31"/>
    </row>
    <row r="23" spans="2:29" ht="22.5" customHeight="1" thickBot="1">
      <c r="B23" s="315" t="s">
        <v>6</v>
      </c>
      <c r="C23" s="315"/>
      <c r="D23" s="45" t="str">
        <f>拠１!B19</f>
        <v>a</v>
      </c>
      <c r="E23" s="316">
        <f>拠１!C19</f>
        <v>0</v>
      </c>
      <c r="F23" s="316"/>
      <c r="G23" s="316"/>
      <c r="I23" s="19"/>
      <c r="J23" s="315" t="s">
        <v>6</v>
      </c>
      <c r="K23" s="315"/>
      <c r="L23" s="45" t="s">
        <v>91</v>
      </c>
      <c r="M23" s="316">
        <f>拠１!C21</f>
        <v>0</v>
      </c>
      <c r="N23" s="316"/>
      <c r="O23" s="316"/>
      <c r="Q23" s="38"/>
      <c r="R23" s="315" t="s">
        <v>92</v>
      </c>
      <c r="S23" s="315"/>
      <c r="T23" s="315"/>
      <c r="U23" s="315"/>
      <c r="V23" s="315"/>
      <c r="W23" s="315"/>
      <c r="X23" s="45"/>
    </row>
    <row r="24" spans="2:29" ht="22.5" customHeight="1" thickBot="1">
      <c r="B24" s="26"/>
      <c r="C24" s="27" t="s">
        <v>11</v>
      </c>
      <c r="D24" s="28" t="s">
        <v>15</v>
      </c>
      <c r="E24" s="28" t="s">
        <v>16</v>
      </c>
      <c r="F24" s="28" t="s">
        <v>17</v>
      </c>
      <c r="G24" s="29" t="s">
        <v>18</v>
      </c>
      <c r="H24" s="43"/>
      <c r="I24" s="19"/>
      <c r="J24" s="26"/>
      <c r="K24" s="27" t="s">
        <v>11</v>
      </c>
      <c r="L24" s="28" t="s">
        <v>15</v>
      </c>
      <c r="M24" s="28" t="s">
        <v>16</v>
      </c>
      <c r="N24" s="28" t="s">
        <v>17</v>
      </c>
      <c r="O24" s="29" t="s">
        <v>18</v>
      </c>
      <c r="P24" s="43"/>
      <c r="Q24" s="19"/>
      <c r="R24" s="26"/>
      <c r="S24" s="27" t="s">
        <v>11</v>
      </c>
      <c r="T24" s="28" t="s">
        <v>15</v>
      </c>
      <c r="U24" s="28" t="s">
        <v>16</v>
      </c>
      <c r="V24" s="28" t="s">
        <v>17</v>
      </c>
      <c r="W24" s="29" t="s">
        <v>18</v>
      </c>
      <c r="X24" s="11"/>
    </row>
    <row r="25" spans="2:29" ht="22.5" customHeight="1">
      <c r="B25" s="30" t="s">
        <v>28</v>
      </c>
      <c r="C25" s="90"/>
      <c r="D25" s="77"/>
      <c r="E25" s="77"/>
      <c r="F25" s="77"/>
      <c r="G25" s="78"/>
      <c r="H25" s="312"/>
      <c r="I25" s="19"/>
      <c r="J25" s="30" t="s">
        <v>28</v>
      </c>
      <c r="K25" s="87"/>
      <c r="L25" s="101"/>
      <c r="M25" s="101"/>
      <c r="N25" s="101"/>
      <c r="O25" s="88"/>
      <c r="P25" s="312"/>
      <c r="Q25" s="19"/>
      <c r="R25" s="60" t="s">
        <v>19</v>
      </c>
      <c r="S25" s="106" t="str">
        <f>IF(OR($Q$6="小学校連携校",$Q$6="中学校連携校"),"－","")</f>
        <v/>
      </c>
      <c r="T25" s="77" t="str">
        <f t="shared" ref="T25:W32" si="0">IF(OR($Q$6="小学校連携校",$Q$6="中学校連携校"),"－","")</f>
        <v/>
      </c>
      <c r="U25" s="77" t="str">
        <f t="shared" si="0"/>
        <v/>
      </c>
      <c r="V25" s="77" t="str">
        <f t="shared" si="0"/>
        <v/>
      </c>
      <c r="W25" s="78" t="str">
        <f t="shared" si="0"/>
        <v/>
      </c>
      <c r="X25" s="22"/>
    </row>
    <row r="26" spans="2:29" ht="22.5" customHeight="1">
      <c r="B26" s="34" t="s">
        <v>20</v>
      </c>
      <c r="C26" s="104"/>
      <c r="D26" s="100"/>
      <c r="E26" s="100"/>
      <c r="F26" s="100"/>
      <c r="G26" s="80"/>
      <c r="H26" s="312"/>
      <c r="I26" s="19"/>
      <c r="J26" s="34" t="s">
        <v>20</v>
      </c>
      <c r="K26" s="104"/>
      <c r="L26" s="100"/>
      <c r="M26" s="100"/>
      <c r="N26" s="100"/>
      <c r="O26" s="80"/>
      <c r="P26" s="312"/>
      <c r="Q26" s="19"/>
      <c r="R26" s="34" t="s">
        <v>20</v>
      </c>
      <c r="S26" s="107" t="str">
        <f>IF(OR($Q$6="小学校連携校",$Q$6="中学校連携校"),"－","")</f>
        <v/>
      </c>
      <c r="T26" s="100" t="str">
        <f t="shared" si="0"/>
        <v/>
      </c>
      <c r="U26" s="100" t="str">
        <f t="shared" si="0"/>
        <v/>
      </c>
      <c r="V26" s="100" t="str">
        <f t="shared" si="0"/>
        <v/>
      </c>
      <c r="W26" s="80" t="str">
        <f t="shared" si="0"/>
        <v/>
      </c>
      <c r="X26" s="22"/>
    </row>
    <row r="27" spans="2:29" ht="22.5" customHeight="1">
      <c r="B27" s="34" t="s">
        <v>21</v>
      </c>
      <c r="C27" s="104"/>
      <c r="D27" s="100"/>
      <c r="E27" s="100"/>
      <c r="F27" s="100"/>
      <c r="G27" s="80"/>
      <c r="H27" s="312"/>
      <c r="I27" s="19"/>
      <c r="J27" s="34" t="s">
        <v>21</v>
      </c>
      <c r="K27" s="104"/>
      <c r="L27" s="100"/>
      <c r="M27" s="100"/>
      <c r="N27" s="100"/>
      <c r="O27" s="80"/>
      <c r="P27" s="312"/>
      <c r="Q27" s="19"/>
      <c r="R27" s="34" t="s">
        <v>21</v>
      </c>
      <c r="S27" s="79" t="str">
        <f t="shared" ref="S27:W36" si="1">IF(OR($Q$6="小学校連携校",$Q$6="中学校連携校"),"－","")</f>
        <v/>
      </c>
      <c r="T27" s="105" t="str">
        <f t="shared" si="0"/>
        <v/>
      </c>
      <c r="U27" s="100" t="str">
        <f t="shared" si="0"/>
        <v/>
      </c>
      <c r="V27" s="100" t="str">
        <f t="shared" si="0"/>
        <v/>
      </c>
      <c r="W27" s="80" t="str">
        <f t="shared" si="0"/>
        <v/>
      </c>
      <c r="X27" s="22"/>
    </row>
    <row r="28" spans="2:29" ht="22.5" customHeight="1">
      <c r="B28" s="34" t="s">
        <v>22</v>
      </c>
      <c r="C28" s="104"/>
      <c r="D28" s="100"/>
      <c r="E28" s="100"/>
      <c r="F28" s="100"/>
      <c r="G28" s="80"/>
      <c r="H28" s="312"/>
      <c r="I28" s="19"/>
      <c r="J28" s="34" t="s">
        <v>22</v>
      </c>
      <c r="K28" s="104"/>
      <c r="L28" s="100"/>
      <c r="M28" s="100"/>
      <c r="N28" s="100"/>
      <c r="O28" s="80"/>
      <c r="P28" s="312"/>
      <c r="Q28" s="19"/>
      <c r="R28" s="34" t="s">
        <v>22</v>
      </c>
      <c r="S28" s="79" t="str">
        <f t="shared" si="1"/>
        <v/>
      </c>
      <c r="T28" s="105" t="str">
        <f t="shared" si="0"/>
        <v/>
      </c>
      <c r="U28" s="100" t="str">
        <f t="shared" si="0"/>
        <v/>
      </c>
      <c r="V28" s="100" t="str">
        <f t="shared" si="0"/>
        <v/>
      </c>
      <c r="W28" s="80" t="str">
        <f t="shared" si="0"/>
        <v/>
      </c>
      <c r="X28" s="22"/>
    </row>
    <row r="29" spans="2:29" ht="22.5" customHeight="1">
      <c r="B29" s="34" t="s">
        <v>23</v>
      </c>
      <c r="C29" s="104"/>
      <c r="D29" s="100"/>
      <c r="E29" s="100"/>
      <c r="F29" s="100"/>
      <c r="G29" s="80"/>
      <c r="H29" s="312"/>
      <c r="I29" s="19"/>
      <c r="J29" s="34" t="s">
        <v>23</v>
      </c>
      <c r="K29" s="104"/>
      <c r="L29" s="100"/>
      <c r="M29" s="100"/>
      <c r="N29" s="100"/>
      <c r="O29" s="80"/>
      <c r="P29" s="312"/>
      <c r="Q29" s="19"/>
      <c r="R29" s="34" t="s">
        <v>23</v>
      </c>
      <c r="S29" s="79" t="str">
        <f t="shared" si="1"/>
        <v/>
      </c>
      <c r="T29" s="105" t="str">
        <f t="shared" si="0"/>
        <v/>
      </c>
      <c r="U29" s="100" t="str">
        <f t="shared" si="0"/>
        <v/>
      </c>
      <c r="V29" s="100" t="str">
        <f t="shared" si="0"/>
        <v/>
      </c>
      <c r="W29" s="80" t="str">
        <f t="shared" si="0"/>
        <v/>
      </c>
      <c r="X29" s="22"/>
    </row>
    <row r="30" spans="2:29" ht="22.5" customHeight="1">
      <c r="B30" s="35" t="s">
        <v>33</v>
      </c>
      <c r="C30" s="104"/>
      <c r="D30" s="100"/>
      <c r="E30" s="100"/>
      <c r="F30" s="100"/>
      <c r="G30" s="80"/>
      <c r="H30" s="313"/>
      <c r="I30" s="19"/>
      <c r="J30" s="35" t="s">
        <v>33</v>
      </c>
      <c r="K30" s="104"/>
      <c r="L30" s="100"/>
      <c r="M30" s="100"/>
      <c r="N30" s="100"/>
      <c r="O30" s="80"/>
      <c r="P30" s="313"/>
      <c r="Q30" s="19"/>
      <c r="R30" s="35" t="s">
        <v>33</v>
      </c>
      <c r="S30" s="79" t="str">
        <f t="shared" si="1"/>
        <v/>
      </c>
      <c r="T30" s="105" t="str">
        <f t="shared" si="0"/>
        <v/>
      </c>
      <c r="U30" s="100" t="str">
        <f t="shared" si="0"/>
        <v/>
      </c>
      <c r="V30" s="100" t="str">
        <f t="shared" si="0"/>
        <v/>
      </c>
      <c r="W30" s="80" t="str">
        <f t="shared" si="0"/>
        <v/>
      </c>
      <c r="X30" s="22"/>
    </row>
    <row r="31" spans="2:29" ht="22.5" customHeight="1">
      <c r="B31" s="35" t="s">
        <v>34</v>
      </c>
      <c r="C31" s="104"/>
      <c r="D31" s="100"/>
      <c r="E31" s="100"/>
      <c r="F31" s="100"/>
      <c r="G31" s="80"/>
      <c r="H31" s="32" t="s">
        <v>38</v>
      </c>
      <c r="I31" s="323" t="str">
        <f>IF(H32&gt;H35,"時数超過","")</f>
        <v/>
      </c>
      <c r="J31" s="35" t="s">
        <v>34</v>
      </c>
      <c r="K31" s="104"/>
      <c r="L31" s="100"/>
      <c r="M31" s="100"/>
      <c r="N31" s="100"/>
      <c r="O31" s="80"/>
      <c r="P31" s="32" t="s">
        <v>38</v>
      </c>
      <c r="Q31" s="323" t="str">
        <f>IF(P32&gt;P35,"時数超過","")</f>
        <v/>
      </c>
      <c r="R31" s="35" t="s">
        <v>34</v>
      </c>
      <c r="S31" s="79" t="str">
        <f t="shared" si="1"/>
        <v/>
      </c>
      <c r="T31" s="105" t="str">
        <f t="shared" si="0"/>
        <v/>
      </c>
      <c r="U31" s="100" t="str">
        <f t="shared" si="0"/>
        <v/>
      </c>
      <c r="V31" s="100" t="str">
        <f t="shared" si="0"/>
        <v/>
      </c>
      <c r="W31" s="80" t="str">
        <f t="shared" si="0"/>
        <v/>
      </c>
      <c r="X31" s="22"/>
      <c r="Y31" s="19"/>
      <c r="Z31" s="19"/>
      <c r="AA31" s="19"/>
      <c r="AB31" s="19"/>
      <c r="AC31" s="19"/>
    </row>
    <row r="32" spans="2:29" ht="22.5" customHeight="1" thickBot="1">
      <c r="B32" s="36" t="s">
        <v>35</v>
      </c>
      <c r="C32" s="89"/>
      <c r="D32" s="84"/>
      <c r="E32" s="84"/>
      <c r="F32" s="84"/>
      <c r="G32" s="85"/>
      <c r="H32" s="16">
        <f>H33+H34</f>
        <v>0</v>
      </c>
      <c r="I32" s="323"/>
      <c r="J32" s="36" t="s">
        <v>35</v>
      </c>
      <c r="K32" s="89"/>
      <c r="L32" s="84"/>
      <c r="M32" s="84"/>
      <c r="N32" s="84"/>
      <c r="O32" s="85"/>
      <c r="P32" s="16">
        <f>P33+P34</f>
        <v>0</v>
      </c>
      <c r="Q32" s="323"/>
      <c r="R32" s="36" t="s">
        <v>35</v>
      </c>
      <c r="S32" s="83" t="str">
        <f t="shared" si="1"/>
        <v/>
      </c>
      <c r="T32" s="84" t="str">
        <f t="shared" si="0"/>
        <v/>
      </c>
      <c r="U32" s="84" t="str">
        <f t="shared" si="0"/>
        <v/>
      </c>
      <c r="V32" s="84" t="str">
        <f t="shared" si="0"/>
        <v/>
      </c>
      <c r="W32" s="85" t="str">
        <f t="shared" si="0"/>
        <v/>
      </c>
      <c r="X32" s="22"/>
      <c r="Y32" s="31"/>
      <c r="Z32" s="31"/>
      <c r="AA32" s="19"/>
      <c r="AB32" s="19"/>
      <c r="AC32" s="19"/>
    </row>
    <row r="33" spans="2:32" s="7" customFormat="1" ht="22.5" customHeight="1">
      <c r="B33" s="33" t="s">
        <v>24</v>
      </c>
      <c r="C33" s="86"/>
      <c r="D33" s="86"/>
      <c r="E33" s="86"/>
      <c r="F33" s="86"/>
      <c r="G33" s="86"/>
      <c r="H33" s="13">
        <f>SUM(C33:G33)</f>
        <v>0</v>
      </c>
      <c r="I33" s="323"/>
      <c r="J33" s="33" t="s">
        <v>24</v>
      </c>
      <c r="K33" s="86"/>
      <c r="L33" s="86"/>
      <c r="M33" s="86"/>
      <c r="N33" s="86"/>
      <c r="O33" s="86"/>
      <c r="P33" s="13">
        <f>SUM(K33:O33)</f>
        <v>0</v>
      </c>
      <c r="Q33" s="323"/>
      <c r="R33" s="344" t="s">
        <v>69</v>
      </c>
      <c r="S33" s="347" t="str">
        <f t="shared" si="1"/>
        <v/>
      </c>
      <c r="T33" s="335" t="str">
        <f t="shared" si="1"/>
        <v/>
      </c>
      <c r="U33" s="335" t="str">
        <f t="shared" si="1"/>
        <v/>
      </c>
      <c r="V33" s="335" t="str">
        <f t="shared" si="1"/>
        <v/>
      </c>
      <c r="W33" s="350" t="str">
        <f t="shared" si="1"/>
        <v/>
      </c>
      <c r="X33" s="44"/>
      <c r="Z33" s="43"/>
      <c r="AA33" s="43"/>
      <c r="AB33" s="43"/>
      <c r="AC33" s="43"/>
    </row>
    <row r="34" spans="2:32" s="7" customFormat="1" ht="22.5" customHeight="1">
      <c r="B34" s="75" t="s">
        <v>26</v>
      </c>
      <c r="C34" s="91"/>
      <c r="D34" s="91"/>
      <c r="E34" s="91"/>
      <c r="F34" s="91"/>
      <c r="G34" s="91"/>
      <c r="H34" s="13">
        <f>SUM(C34:G34)*2</f>
        <v>0</v>
      </c>
      <c r="I34" s="56"/>
      <c r="J34" s="13" t="s">
        <v>26</v>
      </c>
      <c r="K34" s="91"/>
      <c r="L34" s="91"/>
      <c r="M34" s="91"/>
      <c r="N34" s="91"/>
      <c r="O34" s="91"/>
      <c r="P34" s="13">
        <f>SUM(K34:O34)*2</f>
        <v>0</v>
      </c>
      <c r="Q34" s="56"/>
      <c r="R34" s="345"/>
      <c r="S34" s="348" t="str">
        <f t="shared" si="1"/>
        <v/>
      </c>
      <c r="T34" s="336" t="str">
        <f t="shared" si="1"/>
        <v/>
      </c>
      <c r="U34" s="336" t="str">
        <f t="shared" si="1"/>
        <v/>
      </c>
      <c r="V34" s="336" t="str">
        <f t="shared" si="1"/>
        <v/>
      </c>
      <c r="W34" s="351" t="str">
        <f t="shared" si="1"/>
        <v/>
      </c>
      <c r="X34" s="58"/>
      <c r="Y34" s="74"/>
      <c r="Z34" s="74"/>
      <c r="AA34" s="74"/>
      <c r="AB34" s="74"/>
      <c r="AC34" s="74"/>
      <c r="AD34" s="74"/>
      <c r="AE34" s="74"/>
      <c r="AF34" s="74"/>
    </row>
    <row r="35" spans="2:32" ht="22.5" customHeight="1">
      <c r="B35" s="314" t="s">
        <v>27</v>
      </c>
      <c r="C35" s="314"/>
      <c r="D35" s="314"/>
      <c r="E35" s="314"/>
      <c r="F35" s="314"/>
      <c r="G35" s="314"/>
      <c r="H35" s="14" t="str">
        <f>IF(OR($Q$6="小学校拠点校",$Q$6="小学校連携校"),25,IF(OR($Q$6="中学校拠点校",$Q$6="中学校連携校"),21,""))</f>
        <v/>
      </c>
      <c r="I35" s="56"/>
      <c r="J35" s="314" t="s">
        <v>27</v>
      </c>
      <c r="K35" s="314"/>
      <c r="L35" s="314"/>
      <c r="M35" s="314"/>
      <c r="N35" s="314"/>
      <c r="O35" s="314"/>
      <c r="P35" s="14" t="str">
        <f>IF(OR($Q$6="小学校拠点校",$Q$6="小学校連携校"),25,IF(OR($Q$6="中学校拠点校",$Q$6="中学校連携校"),21,""))</f>
        <v/>
      </c>
      <c r="Q35" s="56"/>
      <c r="R35" s="345"/>
      <c r="S35" s="348" t="str">
        <f t="shared" si="1"/>
        <v/>
      </c>
      <c r="T35" s="336" t="str">
        <f t="shared" si="1"/>
        <v/>
      </c>
      <c r="U35" s="336" t="str">
        <f t="shared" si="1"/>
        <v/>
      </c>
      <c r="V35" s="336" t="str">
        <f t="shared" si="1"/>
        <v/>
      </c>
      <c r="W35" s="351" t="str">
        <f t="shared" si="1"/>
        <v/>
      </c>
      <c r="X35" s="58"/>
      <c r="Y35" s="74"/>
      <c r="Z35" s="74"/>
      <c r="AA35" s="74"/>
      <c r="AB35" s="74"/>
      <c r="AC35" s="74"/>
      <c r="AD35" s="74"/>
      <c r="AE35" s="74"/>
      <c r="AF35" s="74"/>
    </row>
    <row r="36" spans="2:32" ht="22.5" customHeight="1" thickBot="1">
      <c r="B36" s="37"/>
      <c r="C36" s="37"/>
      <c r="D36" s="37"/>
      <c r="E36" s="37"/>
      <c r="F36" s="37"/>
      <c r="G36" s="11"/>
      <c r="H36" s="11"/>
      <c r="I36" s="31"/>
      <c r="J36" s="37"/>
      <c r="K36" s="39"/>
      <c r="L36" s="39"/>
      <c r="M36" s="39"/>
      <c r="N36" s="39"/>
      <c r="O36" s="11"/>
      <c r="P36" s="40"/>
      <c r="Q36" s="31"/>
      <c r="R36" s="346"/>
      <c r="S36" s="349" t="str">
        <f t="shared" si="1"/>
        <v/>
      </c>
      <c r="T36" s="337" t="str">
        <f t="shared" si="1"/>
        <v/>
      </c>
      <c r="U36" s="337" t="str">
        <f t="shared" si="1"/>
        <v/>
      </c>
      <c r="V36" s="337" t="str">
        <f t="shared" si="1"/>
        <v/>
      </c>
      <c r="W36" s="352" t="str">
        <f t="shared" si="1"/>
        <v/>
      </c>
      <c r="X36" s="19"/>
      <c r="Y36" s="57"/>
      <c r="Z36" s="57"/>
      <c r="AA36" s="57"/>
      <c r="AB36" s="57"/>
      <c r="AC36" s="57"/>
    </row>
    <row r="37" spans="2:32" ht="22.5" customHeight="1">
      <c r="B37" s="37"/>
      <c r="C37" s="37"/>
      <c r="D37" s="37"/>
      <c r="E37" s="37"/>
      <c r="F37" s="37"/>
      <c r="G37" s="11"/>
      <c r="H37" s="11"/>
      <c r="I37" s="31"/>
      <c r="J37" s="37"/>
      <c r="K37" s="39"/>
      <c r="L37" s="39"/>
      <c r="M37" s="39"/>
      <c r="N37" s="39"/>
      <c r="O37" s="11"/>
      <c r="P37" s="11"/>
      <c r="Q37" s="31"/>
      <c r="R37" s="329" t="s">
        <v>94</v>
      </c>
      <c r="S37" s="330"/>
      <c r="T37" s="330"/>
      <c r="U37" s="330"/>
      <c r="V37" s="330"/>
      <c r="W37" s="331"/>
      <c r="X37" s="19"/>
      <c r="Y37" s="57"/>
      <c r="Z37" s="57"/>
      <c r="AA37" s="57"/>
      <c r="AB37" s="57"/>
      <c r="AC37" s="57"/>
    </row>
    <row r="38" spans="2:32" ht="22.5" customHeight="1" thickBo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73"/>
      <c r="R38" s="332"/>
      <c r="S38" s="333"/>
      <c r="T38" s="333"/>
      <c r="U38" s="333"/>
      <c r="V38" s="333"/>
      <c r="W38" s="334"/>
      <c r="X38" s="43"/>
    </row>
    <row r="39" spans="2:32" ht="24.75" customHeight="1"/>
    <row r="40" spans="2:32" ht="24.75" customHeight="1"/>
    <row r="41" spans="2:32" ht="24.75" customHeight="1"/>
  </sheetData>
  <sheetProtection password="CC1A" sheet="1" objects="1" scenarios="1" formatCells="0"/>
  <mergeCells count="40">
    <mergeCell ref="R37:W38"/>
    <mergeCell ref="U33:U36"/>
    <mergeCell ref="R10:T10"/>
    <mergeCell ref="R20:W21"/>
    <mergeCell ref="R23:W23"/>
    <mergeCell ref="R33:R36"/>
    <mergeCell ref="S33:S36"/>
    <mergeCell ref="T33:T36"/>
    <mergeCell ref="V33:V36"/>
    <mergeCell ref="W33:W36"/>
    <mergeCell ref="Y6:AF6"/>
    <mergeCell ref="B10:C10"/>
    <mergeCell ref="J10:K10"/>
    <mergeCell ref="I31:I33"/>
    <mergeCell ref="Q31:Q33"/>
    <mergeCell ref="U10:W10"/>
    <mergeCell ref="Q19:Q21"/>
    <mergeCell ref="M10:O10"/>
    <mergeCell ref="B6:N6"/>
    <mergeCell ref="B7:F7"/>
    <mergeCell ref="P25:P30"/>
    <mergeCell ref="B21:G21"/>
    <mergeCell ref="M23:O23"/>
    <mergeCell ref="O7:P7"/>
    <mergeCell ref="I19:I21"/>
    <mergeCell ref="S1:W1"/>
    <mergeCell ref="S2:W2"/>
    <mergeCell ref="H25:H30"/>
    <mergeCell ref="B35:G35"/>
    <mergeCell ref="J23:K23"/>
    <mergeCell ref="E23:G23"/>
    <mergeCell ref="Q6:W6"/>
    <mergeCell ref="J21:O21"/>
    <mergeCell ref="J35:O35"/>
    <mergeCell ref="O6:P6"/>
    <mergeCell ref="B4:W4"/>
    <mergeCell ref="Q7:W7"/>
    <mergeCell ref="C8:D8"/>
    <mergeCell ref="E10:G10"/>
    <mergeCell ref="B23:C23"/>
  </mergeCells>
  <phoneticPr fontId="1"/>
  <conditionalFormatting sqref="H20">
    <cfRule type="cellIs" dxfId="47" priority="47" stopIfTrue="1" operator="greaterThan">
      <formula>$H$21</formula>
    </cfRule>
  </conditionalFormatting>
  <conditionalFormatting sqref="P20">
    <cfRule type="cellIs" dxfId="46" priority="45" stopIfTrue="1" operator="greaterThan">
      <formula>$P$21</formula>
    </cfRule>
    <cfRule type="cellIs" priority="46" stopIfTrue="1" operator="greaterThan">
      <formula>$P$21</formula>
    </cfRule>
  </conditionalFormatting>
  <conditionalFormatting sqref="H32">
    <cfRule type="cellIs" dxfId="45" priority="43" stopIfTrue="1" operator="greaterThan">
      <formula>$H$35</formula>
    </cfRule>
  </conditionalFormatting>
  <conditionalFormatting sqref="P32">
    <cfRule type="cellIs" dxfId="44" priority="42" stopIfTrue="1" operator="greaterThan">
      <formula>$P$35</formula>
    </cfRule>
  </conditionalFormatting>
  <conditionalFormatting sqref="C12:G19 C25:G32 K25:O32 K12:O19 S12:W19">
    <cfRule type="containsText" dxfId="43" priority="26" stopIfTrue="1" operator="containsText" text="選">
      <formula>NOT(ISERROR(SEARCH("選",C12)))</formula>
    </cfRule>
    <cfRule type="containsText" dxfId="42" priority="27" stopIfTrue="1" operator="containsText" text="他">
      <formula>NOT(ISERROR(SEARCH("他",C12)))</formula>
    </cfRule>
    <cfRule type="containsText" dxfId="41" priority="28" stopIfTrue="1" operator="containsText" text="一">
      <formula>NOT(ISERROR(SEARCH("一",C12)))</formula>
    </cfRule>
    <cfRule type="containsText" dxfId="40" priority="29" stopIfTrue="1" operator="containsText" text="見">
      <formula>NOT(ISERROR(SEARCH("見",C12)))</formula>
    </cfRule>
    <cfRule type="containsText" dxfId="39" priority="30" stopIfTrue="1" operator="containsText" text="実">
      <formula>NOT(ISERROR(SEARCH("実",C12)))</formula>
    </cfRule>
  </conditionalFormatting>
  <conditionalFormatting sqref="S25:W32">
    <cfRule type="containsText" dxfId="38" priority="1" operator="containsText" text="振">
      <formula>NOT(ISERROR(SEARCH("振",S25)))</formula>
    </cfRule>
    <cfRule type="containsText" dxfId="37" priority="2" operator="containsText" text="教">
      <formula>NOT(ISERROR(SEARCH("教",S25)))</formula>
    </cfRule>
    <cfRule type="containsText" dxfId="36" priority="3" operator="containsText" text="他">
      <formula>NOT(ISERROR(SEARCH("他",S25)))</formula>
    </cfRule>
  </conditionalFormatting>
  <conditionalFormatting sqref="C12:G19">
    <cfRule type="containsText" dxfId="35" priority="17" operator="containsText" text="振">
      <formula>NOT(ISERROR(SEARCH("振",C12)))</formula>
    </cfRule>
    <cfRule type="containsText" dxfId="34" priority="18" operator="containsText" text="教">
      <formula>NOT(ISERROR(SEARCH("教",C12)))</formula>
    </cfRule>
    <cfRule type="containsText" dxfId="33" priority="19" operator="containsText" text="他">
      <formula>NOT(ISERROR(SEARCH("他",C12)))</formula>
    </cfRule>
    <cfRule type="containsText" dxfId="32" priority="20" operator="containsText" text="furu ">
      <formula>NOT(ISERROR(SEARCH("furu ",C12)))</formula>
    </cfRule>
  </conditionalFormatting>
  <conditionalFormatting sqref="K12:O19">
    <cfRule type="containsText" dxfId="31" priority="13" operator="containsText" text="振">
      <formula>NOT(ISERROR(SEARCH("振",K12)))</formula>
    </cfRule>
    <cfRule type="containsText" dxfId="30" priority="14" operator="containsText" text="教">
      <formula>NOT(ISERROR(SEARCH("教",K12)))</formula>
    </cfRule>
    <cfRule type="containsText" dxfId="29" priority="15" operator="containsText" text="教">
      <formula>NOT(ISERROR(SEARCH("教",K12)))</formula>
    </cfRule>
    <cfRule type="containsText" dxfId="28" priority="16" operator="containsText" text="他">
      <formula>NOT(ISERROR(SEARCH("他",K12)))</formula>
    </cfRule>
  </conditionalFormatting>
  <conditionalFormatting sqref="S12:W19">
    <cfRule type="containsText" dxfId="27" priority="10" operator="containsText" text="振">
      <formula>NOT(ISERROR(SEARCH("振",S12)))</formula>
    </cfRule>
    <cfRule type="containsText" dxfId="26" priority="11" operator="containsText" text="教">
      <formula>NOT(ISERROR(SEARCH("教",S12)))</formula>
    </cfRule>
    <cfRule type="containsText" dxfId="25" priority="12" operator="containsText" text="他">
      <formula>NOT(ISERROR(SEARCH("他",S12)))</formula>
    </cfRule>
  </conditionalFormatting>
  <conditionalFormatting sqref="C25:G32">
    <cfRule type="containsText" dxfId="24" priority="7" operator="containsText" text="振">
      <formula>NOT(ISERROR(SEARCH("振",C25)))</formula>
    </cfRule>
    <cfRule type="containsText" dxfId="23" priority="8" operator="containsText" text="教">
      <formula>NOT(ISERROR(SEARCH("教",C25)))</formula>
    </cfRule>
    <cfRule type="containsText" dxfId="22" priority="9" operator="containsText" text="他">
      <formula>NOT(ISERROR(SEARCH("他",C25)))</formula>
    </cfRule>
  </conditionalFormatting>
  <conditionalFormatting sqref="K25:O32">
    <cfRule type="containsText" dxfId="21" priority="4" operator="containsText" text="振">
      <formula>NOT(ISERROR(SEARCH("振",K25)))</formula>
    </cfRule>
    <cfRule type="containsText" dxfId="20" priority="5" operator="containsText" text="教">
      <formula>NOT(ISERROR(SEARCH("教",K25)))</formula>
    </cfRule>
    <cfRule type="containsText" dxfId="19" priority="6" operator="containsText" text="他">
      <formula>NOT(ISERROR(SEARCH("他",K25)))</formula>
    </cfRule>
  </conditionalFormatting>
  <dataValidations count="1">
    <dataValidation type="list" allowBlank="1" showInputMessage="1" showErrorMessage="1" sqref="C8:D8">
      <formula1>"40,45,50"</formula1>
    </dataValidation>
  </dataValidations>
  <pageMargins left="1.1811023622047245" right="0.78740157480314965" top="0.78740157480314965" bottom="0.78740157480314965" header="0.31496062992125984" footer="0.31496062992125984"/>
  <pageSetup paperSize="9" scale="92" orientation="portrait" cellComments="asDisplayed" horizontalDpi="4294967293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8DB4B727-4E57-4D08-A227-FE0882267275}">
            <xm:f>NOT(ISERROR(SEARCH("選",S25)))</xm:f>
            <xm:f>"選"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2" operator="containsText" id="{CD05B26C-1A3C-4679-BFFC-569DC8B6C8C7}">
            <xm:f>NOT(ISERROR(SEARCH("一",S25)))</xm:f>
            <xm:f>"一"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03FF8CAE-76F5-404A-A385-974012C4DE8A}">
            <xm:f>NOT(ISERROR(SEARCH("他",S25)))</xm:f>
            <xm:f>"他"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4" operator="containsText" id="{68055A52-55BE-448D-B857-0ACC1CFAED4F}">
            <xm:f>NOT(ISERROR(SEARCH("実",S25)))</xm:f>
            <xm:f>"実"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25" operator="containsText" id="{4D2B60ED-3C1D-4086-A8B5-01C806630E21}">
            <xm:f>NOT(ISERROR(SEARCH("見",S25)))</xm:f>
            <xm:f>"見"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S25:W32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view="pageBreakPreview" zoomScaleNormal="100" zoomScaleSheetLayoutView="100" workbookViewId="0">
      <selection activeCell="V18" sqref="V18:W18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94" customFormat="1" ht="15" customHeight="1">
      <c r="B1" s="95"/>
      <c r="AA1" s="361" t="s">
        <v>103</v>
      </c>
      <c r="AB1" s="361"/>
      <c r="AC1" s="361"/>
      <c r="AD1" s="361"/>
    </row>
    <row r="2" spans="1:68" s="94" customFormat="1" ht="15" customHeight="1">
      <c r="B2" s="95"/>
      <c r="AA2" s="361" t="s">
        <v>104</v>
      </c>
      <c r="AB2" s="361"/>
      <c r="AC2" s="361"/>
      <c r="AD2" s="361"/>
    </row>
    <row r="3" spans="1:68" s="94" customFormat="1" ht="15" customHeight="1">
      <c r="B3" s="95"/>
      <c r="C3" s="362" t="str">
        <f>IF(OR('中　拠3(A)'!V13='中　拠3(A)'!BP8,'中　拠3(A)'!V13='中　拠3(A)'!BP9,'中　拠3(A)'!V13='中　拠3(A)'!BP10),"島根県教育センター所長　様",IF(OR('中　拠3(A)'!V13='中　拠3(A)'!BP11,'中　拠3(A)'!V13='中　拠3(A)'!BP12),"島根県教育センター浜田教育センター長　様"," "))</f>
        <v xml:space="preserve"> 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AA3" s="96"/>
      <c r="AB3" s="96"/>
      <c r="AC3" s="96"/>
      <c r="AD3" s="96"/>
    </row>
    <row r="4" spans="1:68" ht="18.75" customHeight="1">
      <c r="B4" s="363" t="s">
        <v>137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92"/>
      <c r="AF4" s="353" t="s">
        <v>62</v>
      </c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92"/>
      <c r="BC4" s="92"/>
      <c r="BD4" s="92"/>
      <c r="BE4" s="92"/>
    </row>
    <row r="5" spans="1:68" ht="18.75" customHeight="1">
      <c r="A5" s="47"/>
      <c r="B5" s="354" t="s">
        <v>134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92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92"/>
      <c r="BC5" s="92"/>
      <c r="BD5" s="92"/>
      <c r="BE5" s="92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355" t="s">
        <v>105</v>
      </c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92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92"/>
      <c r="BC6" s="92"/>
      <c r="BD6" s="92"/>
      <c r="BE6" s="92"/>
    </row>
    <row r="7" spans="1:68" ht="7.9" customHeight="1">
      <c r="AB7" s="49"/>
      <c r="AC7" s="49"/>
      <c r="AD7" s="92"/>
      <c r="AE7" s="92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92"/>
      <c r="BC7" s="92"/>
      <c r="BD7" s="92"/>
      <c r="BE7" s="92"/>
    </row>
    <row r="8" spans="1:68" ht="13.15" customHeight="1">
      <c r="AB8" s="49"/>
      <c r="AC8" s="49"/>
      <c r="AD8" s="92"/>
      <c r="AE8" s="92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92"/>
      <c r="BC8" s="92"/>
      <c r="BD8" s="92"/>
      <c r="BE8" s="92"/>
      <c r="BP8" s="6" t="s">
        <v>110</v>
      </c>
    </row>
    <row r="9" spans="1:68" ht="18.75" customHeight="1">
      <c r="B9" s="356" t="s">
        <v>39</v>
      </c>
      <c r="C9" s="356"/>
      <c r="D9" s="356"/>
      <c r="E9" s="357">
        <f>拠１!E6</f>
        <v>0</v>
      </c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R9" s="358" t="s">
        <v>0</v>
      </c>
      <c r="S9" s="358"/>
      <c r="T9" s="358"/>
      <c r="U9" s="359">
        <f>拠１!P6</f>
        <v>0</v>
      </c>
      <c r="V9" s="359"/>
      <c r="W9" s="359"/>
      <c r="X9" s="359"/>
      <c r="Y9" s="359"/>
      <c r="Z9" s="359"/>
      <c r="AA9" s="359"/>
      <c r="AB9" s="108"/>
      <c r="AC9" s="108"/>
      <c r="AD9" s="92"/>
      <c r="AE9" s="92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92"/>
      <c r="BC9" s="92"/>
      <c r="BD9" s="92"/>
      <c r="BE9" s="92"/>
      <c r="BP9" s="6" t="s">
        <v>111</v>
      </c>
    </row>
    <row r="10" spans="1:68" ht="18.75" customHeight="1">
      <c r="AC10" s="54"/>
      <c r="AD10" s="92"/>
      <c r="AE10" s="92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92"/>
      <c r="BC10" s="92"/>
      <c r="BD10" s="92"/>
      <c r="BE10" s="92"/>
      <c r="BP10" s="6" t="s">
        <v>112</v>
      </c>
    </row>
    <row r="11" spans="1:68" ht="18.75" customHeight="1">
      <c r="B11" s="358" t="s">
        <v>40</v>
      </c>
      <c r="C11" s="358"/>
      <c r="D11" s="358"/>
      <c r="E11" s="358"/>
      <c r="F11" s="140"/>
      <c r="H11" s="358" t="s">
        <v>41</v>
      </c>
      <c r="I11" s="358"/>
      <c r="J11" s="358"/>
      <c r="K11" s="360"/>
      <c r="L11" s="360"/>
      <c r="M11" s="360"/>
      <c r="N11" s="360"/>
      <c r="O11" s="360"/>
      <c r="P11" s="360"/>
      <c r="Q11" s="360"/>
      <c r="S11" s="358" t="s">
        <v>42</v>
      </c>
      <c r="T11" s="358"/>
      <c r="U11" s="358"/>
      <c r="V11" s="360"/>
      <c r="W11" s="360"/>
      <c r="X11" s="360"/>
      <c r="Y11" s="360"/>
      <c r="Z11" s="360"/>
      <c r="AA11" s="360"/>
      <c r="AB11" s="360"/>
      <c r="AC11" s="360"/>
      <c r="AD11" s="54"/>
      <c r="AE11" s="92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92"/>
      <c r="BC11" s="92"/>
      <c r="BD11" s="92"/>
      <c r="BE11" s="92"/>
      <c r="BP11" s="6" t="s">
        <v>113</v>
      </c>
    </row>
    <row r="12" spans="1:68" ht="15.6" customHeight="1">
      <c r="BP12" s="6" t="s">
        <v>114</v>
      </c>
    </row>
    <row r="13" spans="1:68" ht="18.75" customHeight="1">
      <c r="B13" s="358" t="s">
        <v>116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140"/>
      <c r="V13" s="386"/>
      <c r="W13" s="386"/>
      <c r="X13" s="386"/>
      <c r="Y13" s="386"/>
      <c r="Z13" s="386"/>
      <c r="AA13" s="386"/>
      <c r="AB13" s="386"/>
      <c r="AC13" s="386"/>
      <c r="AD13" s="129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V14" s="98"/>
      <c r="W14" s="98"/>
      <c r="X14" s="98"/>
      <c r="Y14" s="98"/>
      <c r="Z14" s="98"/>
      <c r="AA14" s="98"/>
      <c r="AB14" s="98"/>
      <c r="AC14" s="98"/>
      <c r="AD14" s="55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358" t="s">
        <v>108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140"/>
      <c r="V15" s="387" t="str">
        <f>IF(OR(V13=BP8,V13=BP9,V13=BP10),"島根県教育センター",IF(OR(V13=BP11,V13=BP12),"浜田教育センター"," "))</f>
        <v xml:space="preserve"> </v>
      </c>
      <c r="W15" s="387"/>
      <c r="X15" s="387"/>
      <c r="Y15" s="387"/>
      <c r="Z15" s="387"/>
      <c r="AA15" s="387"/>
      <c r="AB15" s="387"/>
      <c r="AC15" s="387"/>
      <c r="AD15" s="55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30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51"/>
      <c r="AK16" s="42"/>
      <c r="AL16" s="42"/>
      <c r="AM16" s="42"/>
      <c r="AN16" s="42"/>
      <c r="AO16" s="42"/>
      <c r="AP16" s="42"/>
      <c r="AQ16" s="42"/>
      <c r="AR16" s="42"/>
      <c r="BP16" s="131">
        <f>[1]拠１!G8</f>
        <v>0</v>
      </c>
    </row>
    <row r="17" spans="2:45" ht="18.75" customHeight="1">
      <c r="B17" s="358" t="s">
        <v>109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52"/>
      <c r="N17" s="388" t="s">
        <v>14</v>
      </c>
      <c r="O17" s="388"/>
      <c r="P17" s="388"/>
      <c r="Q17" s="389" t="str">
        <f>拠１!B10</f>
        <v>Ａ</v>
      </c>
      <c r="R17" s="389"/>
      <c r="S17" s="356" t="s">
        <v>42</v>
      </c>
      <c r="T17" s="356"/>
      <c r="U17" s="356"/>
      <c r="V17" s="357">
        <f>拠１!C10</f>
        <v>0</v>
      </c>
      <c r="W17" s="357"/>
      <c r="X17" s="357"/>
      <c r="Y17" s="357"/>
      <c r="Z17" s="357"/>
      <c r="AA17" s="357"/>
      <c r="AB17" s="357"/>
      <c r="AC17" s="357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2"/>
      <c r="H18" s="52"/>
      <c r="I18" s="52"/>
      <c r="K18" s="52"/>
      <c r="L18" s="52"/>
      <c r="S18" s="358" t="s">
        <v>43</v>
      </c>
      <c r="T18" s="358"/>
      <c r="U18" s="358"/>
      <c r="V18" s="364" t="s">
        <v>98</v>
      </c>
      <c r="W18" s="364"/>
      <c r="X18" s="142">
        <v>5</v>
      </c>
      <c r="Y18" s="142" t="s">
        <v>8</v>
      </c>
      <c r="Z18" s="139"/>
      <c r="AA18" s="142" t="s">
        <v>44</v>
      </c>
      <c r="AB18" s="139"/>
      <c r="AC18" s="142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3"/>
      <c r="J19" s="52"/>
      <c r="K19" s="52"/>
      <c r="L19" s="53"/>
    </row>
    <row r="20" spans="2:45" ht="15" customHeight="1" thickBot="1">
      <c r="B20" s="365" t="s">
        <v>46</v>
      </c>
      <c r="C20" s="368" t="s">
        <v>44</v>
      </c>
      <c r="D20" s="369"/>
      <c r="E20" s="369" t="s">
        <v>47</v>
      </c>
      <c r="F20" s="369"/>
      <c r="G20" s="374" t="s">
        <v>48</v>
      </c>
      <c r="H20" s="375"/>
      <c r="I20" s="380" t="s">
        <v>49</v>
      </c>
      <c r="J20" s="369"/>
      <c r="K20" s="369"/>
      <c r="L20" s="369"/>
      <c r="M20" s="369"/>
      <c r="N20" s="369"/>
      <c r="O20" s="381"/>
      <c r="P20" s="380" t="s">
        <v>50</v>
      </c>
      <c r="Q20" s="369"/>
      <c r="R20" s="369"/>
      <c r="S20" s="369"/>
      <c r="T20" s="369"/>
      <c r="U20" s="369"/>
      <c r="V20" s="369"/>
      <c r="W20" s="381"/>
      <c r="X20" s="390" t="s">
        <v>5</v>
      </c>
      <c r="Y20" s="391"/>
      <c r="Z20" s="114"/>
      <c r="AA20" s="114"/>
    </row>
    <row r="21" spans="2:45" ht="45" customHeight="1" thickBot="1">
      <c r="B21" s="366"/>
      <c r="C21" s="370"/>
      <c r="D21" s="371"/>
      <c r="E21" s="371"/>
      <c r="F21" s="371"/>
      <c r="G21" s="376"/>
      <c r="H21" s="377"/>
      <c r="I21" s="382"/>
      <c r="J21" s="371"/>
      <c r="K21" s="371"/>
      <c r="L21" s="371"/>
      <c r="M21" s="371"/>
      <c r="N21" s="371"/>
      <c r="O21" s="383"/>
      <c r="P21" s="382"/>
      <c r="Q21" s="371"/>
      <c r="R21" s="371"/>
      <c r="S21" s="371"/>
      <c r="T21" s="371"/>
      <c r="U21" s="371"/>
      <c r="V21" s="371"/>
      <c r="W21" s="383"/>
      <c r="X21" s="124" t="s">
        <v>123</v>
      </c>
      <c r="Y21" s="115" t="s">
        <v>124</v>
      </c>
      <c r="Z21" s="116"/>
      <c r="AA21" s="117"/>
    </row>
    <row r="22" spans="2:45" ht="15" customHeight="1" thickBot="1">
      <c r="B22" s="367"/>
      <c r="C22" s="372"/>
      <c r="D22" s="373"/>
      <c r="E22" s="373"/>
      <c r="F22" s="373"/>
      <c r="G22" s="378"/>
      <c r="H22" s="379"/>
      <c r="I22" s="384"/>
      <c r="J22" s="373"/>
      <c r="K22" s="373"/>
      <c r="L22" s="373"/>
      <c r="M22" s="373"/>
      <c r="N22" s="373"/>
      <c r="O22" s="385"/>
      <c r="P22" s="384"/>
      <c r="Q22" s="373"/>
      <c r="R22" s="373"/>
      <c r="S22" s="373"/>
      <c r="T22" s="373"/>
      <c r="U22" s="373"/>
      <c r="V22" s="373"/>
      <c r="W22" s="385"/>
      <c r="X22" s="118" t="s">
        <v>51</v>
      </c>
      <c r="Y22" s="118" t="s">
        <v>51</v>
      </c>
      <c r="Z22" s="111"/>
      <c r="AA22" s="112"/>
    </row>
    <row r="23" spans="2:45" ht="15" customHeight="1">
      <c r="B23" s="119">
        <v>1</v>
      </c>
      <c r="C23" s="392">
        <v>5</v>
      </c>
      <c r="D23" s="393"/>
      <c r="E23" s="394">
        <f>IF(OR($V$13="松江教育事務所",$V$13="隠岐教育事務所"),11,IF($V$13="出雲教育事務所",16,18))</f>
        <v>18</v>
      </c>
      <c r="F23" s="395"/>
      <c r="G23" s="396" t="str">
        <f>IF(OR($V$13="松江教育事務所",$V$13="隠岐教育事務所",$V$13="浜田教育事務所",SVS13="益田教育事務所"),"木",IF($V$13="出雲教育事務所","火","木"))</f>
        <v>木</v>
      </c>
      <c r="H23" s="397"/>
      <c r="I23" s="398" t="s">
        <v>52</v>
      </c>
      <c r="J23" s="399"/>
      <c r="K23" s="399"/>
      <c r="L23" s="399"/>
      <c r="M23" s="399"/>
      <c r="N23" s="399"/>
      <c r="O23" s="400"/>
      <c r="P23" s="401" t="str">
        <f>IF(OR($V$13="松江教育事務所",$V$13="隠岐教育事務所"),"松江合同庁舎",IF($V$13="出雲教育事務所","出雲合同庁舎","浜田教育センター"))</f>
        <v>浜田教育センター</v>
      </c>
      <c r="Q23" s="401"/>
      <c r="R23" s="401"/>
      <c r="S23" s="401"/>
      <c r="T23" s="401"/>
      <c r="U23" s="401"/>
      <c r="V23" s="401"/>
      <c r="W23" s="401"/>
      <c r="X23" s="136"/>
      <c r="Y23" s="402"/>
    </row>
    <row r="24" spans="2:45" ht="15" customHeight="1">
      <c r="B24" s="141">
        <v>2</v>
      </c>
      <c r="C24" s="404">
        <v>5</v>
      </c>
      <c r="D24" s="405"/>
      <c r="E24" s="394">
        <f>IF(OR($V$13="松江教育事務所",$V$13="隠岐教育事務所"),12,IF($V$13="出雲教育事務所",17,19))</f>
        <v>19</v>
      </c>
      <c r="F24" s="395"/>
      <c r="G24" s="396" t="str">
        <f>IF(OR($V$13="松江教育事務所",$V$13="隠岐教育事務所",$V$13="浜田教育事務所",SVS14="益田教育事務所"),"金",IF($V$13="出雲教育事務所","水","金"))</f>
        <v>金</v>
      </c>
      <c r="H24" s="397"/>
      <c r="I24" s="411" t="s">
        <v>128</v>
      </c>
      <c r="J24" s="412"/>
      <c r="K24" s="412"/>
      <c r="L24" s="412"/>
      <c r="M24" s="412"/>
      <c r="N24" s="412"/>
      <c r="O24" s="413"/>
      <c r="P24" s="401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01"/>
      <c r="R24" s="401"/>
      <c r="S24" s="401"/>
      <c r="T24" s="401"/>
      <c r="U24" s="401"/>
      <c r="V24" s="401"/>
      <c r="W24" s="401"/>
      <c r="X24" s="136"/>
      <c r="Y24" s="403"/>
    </row>
    <row r="25" spans="2:45" ht="15" customHeight="1">
      <c r="B25" s="141">
        <v>3</v>
      </c>
      <c r="C25" s="404">
        <v>6</v>
      </c>
      <c r="D25" s="405"/>
      <c r="E25" s="407"/>
      <c r="F25" s="408"/>
      <c r="G25" s="409"/>
      <c r="H25" s="410"/>
      <c r="I25" s="411" t="s">
        <v>129</v>
      </c>
      <c r="J25" s="412"/>
      <c r="K25" s="412"/>
      <c r="L25" s="412"/>
      <c r="M25" s="412"/>
      <c r="N25" s="412"/>
      <c r="O25" s="413"/>
      <c r="P25" s="401" t="str">
        <f>IF(OR($V$13="松江教育事務所",$V$13="隠岐教育事務所"),"島根県教育センター",IF($V$13="出雲教育事務所","島根県教育センター","島根県教育センター"))</f>
        <v>島根県教育センター</v>
      </c>
      <c r="Q25" s="401"/>
      <c r="R25" s="401"/>
      <c r="S25" s="401"/>
      <c r="T25" s="401"/>
      <c r="U25" s="401"/>
      <c r="V25" s="401"/>
      <c r="W25" s="401"/>
      <c r="X25" s="136"/>
      <c r="Y25" s="406"/>
    </row>
    <row r="26" spans="2:45" ht="15" customHeight="1">
      <c r="B26" s="141">
        <v>4</v>
      </c>
      <c r="C26" s="404">
        <v>6</v>
      </c>
      <c r="D26" s="405"/>
      <c r="E26" s="407"/>
      <c r="F26" s="408"/>
      <c r="G26" s="409"/>
      <c r="H26" s="410"/>
      <c r="I26" s="411" t="s">
        <v>129</v>
      </c>
      <c r="J26" s="412"/>
      <c r="K26" s="412"/>
      <c r="L26" s="412"/>
      <c r="M26" s="412"/>
      <c r="N26" s="412"/>
      <c r="O26" s="413"/>
      <c r="P26" s="412" t="s">
        <v>97</v>
      </c>
      <c r="Q26" s="412"/>
      <c r="R26" s="412"/>
      <c r="S26" s="412"/>
      <c r="T26" s="412"/>
      <c r="U26" s="412"/>
      <c r="V26" s="412"/>
      <c r="W26" s="412"/>
      <c r="X26" s="136"/>
      <c r="Y26" s="403"/>
    </row>
    <row r="27" spans="2:45" ht="15" customHeight="1">
      <c r="B27" s="141">
        <v>5</v>
      </c>
      <c r="C27" s="414">
        <f>IF(OR($V$13="松江教育事務所",$V$13="隠岐教育事務所"),7,IF($V$13="出雲教育事務所",7,7))</f>
        <v>7</v>
      </c>
      <c r="D27" s="415"/>
      <c r="E27" s="416">
        <v>25</v>
      </c>
      <c r="F27" s="415"/>
      <c r="G27" s="416" t="s">
        <v>138</v>
      </c>
      <c r="H27" s="417"/>
      <c r="I27" s="411" t="s">
        <v>130</v>
      </c>
      <c r="J27" s="412"/>
      <c r="K27" s="412"/>
      <c r="L27" s="412"/>
      <c r="M27" s="412"/>
      <c r="N27" s="412"/>
      <c r="O27" s="413"/>
      <c r="P27" s="412" t="s">
        <v>139</v>
      </c>
      <c r="Q27" s="412"/>
      <c r="R27" s="412"/>
      <c r="S27" s="412"/>
      <c r="T27" s="412"/>
      <c r="U27" s="412"/>
      <c r="V27" s="412"/>
      <c r="W27" s="412"/>
      <c r="X27" s="126"/>
      <c r="Y27" s="127"/>
    </row>
    <row r="28" spans="2:45" ht="15" customHeight="1">
      <c r="B28" s="141">
        <v>6</v>
      </c>
      <c r="C28" s="414">
        <f>IF(OR($V$13="松江教育事務所",$V$13="隠岐教育事務所"),7,IF($V$13="出雲教育事務所",8,7))</f>
        <v>7</v>
      </c>
      <c r="D28" s="415"/>
      <c r="E28" s="416">
        <v>26</v>
      </c>
      <c r="F28" s="415"/>
      <c r="G28" s="416" t="s">
        <v>140</v>
      </c>
      <c r="H28" s="417"/>
      <c r="I28" s="411" t="s">
        <v>130</v>
      </c>
      <c r="J28" s="412"/>
      <c r="K28" s="412"/>
      <c r="L28" s="412"/>
      <c r="M28" s="412"/>
      <c r="N28" s="412"/>
      <c r="O28" s="413"/>
      <c r="P28" s="412" t="s">
        <v>139</v>
      </c>
      <c r="Q28" s="412"/>
      <c r="R28" s="412"/>
      <c r="S28" s="412"/>
      <c r="T28" s="412"/>
      <c r="U28" s="412"/>
      <c r="V28" s="412"/>
      <c r="W28" s="412"/>
      <c r="X28" s="128"/>
      <c r="Y28" s="127"/>
      <c r="AC28" s="420"/>
      <c r="AD28" s="420"/>
    </row>
    <row r="29" spans="2:45" ht="15" customHeight="1">
      <c r="B29" s="141">
        <v>7</v>
      </c>
      <c r="C29" s="404">
        <f>IF(OR($V$13="松江教育事務所",$V$13="隠岐教育事務所"),9,IF($V$13="出雲教育事務所",9,9))</f>
        <v>9</v>
      </c>
      <c r="D29" s="405"/>
      <c r="E29" s="418">
        <f>IF(OR($V$13="松江教育事務所",$V$13="隠岐教育事務所"),29,IF($V$13="出雲教育事務所",27,28))</f>
        <v>28</v>
      </c>
      <c r="F29" s="405"/>
      <c r="G29" s="418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19"/>
      <c r="I29" s="411" t="s">
        <v>131</v>
      </c>
      <c r="J29" s="412"/>
      <c r="K29" s="412"/>
      <c r="L29" s="412"/>
      <c r="M29" s="412"/>
      <c r="N29" s="412"/>
      <c r="O29" s="413"/>
      <c r="P29" s="412" t="str">
        <f>IF(OR($V$13="松江教育事務所",$V$13="隠岐教育事務所"),"松江合同庁舎",IF($V$13="出雲教育事務所","出雲合庁","浜田教育センター"))</f>
        <v>浜田教育センター</v>
      </c>
      <c r="Q29" s="412"/>
      <c r="R29" s="412"/>
      <c r="S29" s="412"/>
      <c r="T29" s="412"/>
      <c r="U29" s="412"/>
      <c r="V29" s="412"/>
      <c r="W29" s="412"/>
      <c r="X29" s="136"/>
      <c r="Y29" s="138"/>
    </row>
    <row r="30" spans="2:45" ht="15" customHeight="1">
      <c r="B30" s="141">
        <v>8</v>
      </c>
      <c r="C30" s="404">
        <f>IF(OR($V$13="松江教育事務所",$V$13="隠岐教育事務所"),1,IF($V$13="出雲教育事務所",2,1))</f>
        <v>1</v>
      </c>
      <c r="D30" s="405"/>
      <c r="E30" s="418">
        <f>IF(OR($V$13="松江教育事務所",$V$13="隠岐教育事務所"),25,IF($V$13="出雲教育事務所",1,30))</f>
        <v>30</v>
      </c>
      <c r="F30" s="405"/>
      <c r="G30" s="418" t="str">
        <f>IF(OR($V$13="松江教育事務所",$V$13="隠岐教育事務所"),"木",IF($V$13="出雲教育事務所","木 ","火"))</f>
        <v>火</v>
      </c>
      <c r="H30" s="419"/>
      <c r="I30" s="411" t="s">
        <v>132</v>
      </c>
      <c r="J30" s="412"/>
      <c r="K30" s="412"/>
      <c r="L30" s="412"/>
      <c r="M30" s="412"/>
      <c r="N30" s="412"/>
      <c r="O30" s="413"/>
      <c r="P30" s="412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412"/>
      <c r="R30" s="412"/>
      <c r="S30" s="412"/>
      <c r="T30" s="412"/>
      <c r="U30" s="412"/>
      <c r="V30" s="412"/>
      <c r="W30" s="412"/>
      <c r="X30" s="136"/>
      <c r="Y30" s="406"/>
    </row>
    <row r="31" spans="2:45" ht="15" customHeight="1">
      <c r="B31" s="141">
        <v>9</v>
      </c>
      <c r="C31" s="404">
        <f>IF(OR($V$13="松江教育事務所",$V$13="隠岐教育事務所"),1,IF($V$13="出雲教育事務所",2,1))</f>
        <v>1</v>
      </c>
      <c r="D31" s="405"/>
      <c r="E31" s="418">
        <f>IF(OR($V$13="松江教育事務所",$V$13="隠岐教育事務所"),26,IF($V$13="出雲教育事務所",2,31))</f>
        <v>31</v>
      </c>
      <c r="F31" s="405"/>
      <c r="G31" s="418" t="str">
        <f>IF(OR($V$13="松江教育事務所",$V$13="隠岐教育事務所"),"金",IF($V$13="出雲教育事務所","金","水"))</f>
        <v>水</v>
      </c>
      <c r="H31" s="419"/>
      <c r="I31" s="411" t="s">
        <v>132</v>
      </c>
      <c r="J31" s="412"/>
      <c r="K31" s="412"/>
      <c r="L31" s="412"/>
      <c r="M31" s="412"/>
      <c r="N31" s="412"/>
      <c r="O31" s="413"/>
      <c r="P31" s="412" t="str">
        <f t="shared" si="1"/>
        <v>浜田教育センター</v>
      </c>
      <c r="Q31" s="412"/>
      <c r="R31" s="412"/>
      <c r="S31" s="412"/>
      <c r="T31" s="412"/>
      <c r="U31" s="412"/>
      <c r="V31" s="412"/>
      <c r="W31" s="412"/>
      <c r="X31" s="136"/>
      <c r="Y31" s="403"/>
      <c r="AF31" s="19"/>
      <c r="AG31" s="19"/>
    </row>
    <row r="32" spans="2:45" ht="15" customHeight="1">
      <c r="B32" s="141">
        <v>10</v>
      </c>
      <c r="C32" s="421">
        <v>5</v>
      </c>
      <c r="D32" s="422"/>
      <c r="E32" s="423"/>
      <c r="F32" s="423"/>
      <c r="G32" s="423"/>
      <c r="H32" s="424"/>
      <c r="I32" s="425" t="s">
        <v>115</v>
      </c>
      <c r="J32" s="426"/>
      <c r="K32" s="426"/>
      <c r="L32" s="426"/>
      <c r="M32" s="426"/>
      <c r="N32" s="426"/>
      <c r="O32" s="427"/>
      <c r="P32" s="428">
        <f>E9</f>
        <v>0</v>
      </c>
      <c r="Q32" s="423"/>
      <c r="R32" s="423"/>
      <c r="S32" s="423"/>
      <c r="T32" s="423"/>
      <c r="U32" s="423"/>
      <c r="V32" s="423"/>
      <c r="W32" s="424"/>
      <c r="X32" s="136"/>
      <c r="Y32" s="138"/>
    </row>
    <row r="33" spans="2:36" ht="15" customHeight="1" thickBot="1">
      <c r="B33" s="141">
        <v>11</v>
      </c>
      <c r="C33" s="435"/>
      <c r="D33" s="436"/>
      <c r="E33" s="437"/>
      <c r="F33" s="437"/>
      <c r="G33" s="437"/>
      <c r="H33" s="438"/>
      <c r="I33" s="439" t="s">
        <v>115</v>
      </c>
      <c r="J33" s="440"/>
      <c r="K33" s="440"/>
      <c r="L33" s="440"/>
      <c r="M33" s="440"/>
      <c r="N33" s="440"/>
      <c r="O33" s="441"/>
      <c r="P33" s="428">
        <f>E9</f>
        <v>0</v>
      </c>
      <c r="Q33" s="423"/>
      <c r="R33" s="423"/>
      <c r="S33" s="423"/>
      <c r="T33" s="423"/>
      <c r="U33" s="423"/>
      <c r="V33" s="423"/>
      <c r="W33" s="424"/>
      <c r="X33" s="137"/>
      <c r="Y33" s="143"/>
    </row>
    <row r="34" spans="2:36" ht="15" customHeight="1" thickBot="1">
      <c r="B34" s="442" t="s">
        <v>12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4"/>
      <c r="X34" s="132">
        <f>SUM(X23:X33)</f>
        <v>0</v>
      </c>
      <c r="Y34" s="133">
        <f>SUM(Y23:Y33)</f>
        <v>0</v>
      </c>
      <c r="Z34" s="429" t="str">
        <f>IF(Y34&gt;9,"→合計９時間以内！","")</f>
        <v/>
      </c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</row>
    <row r="35" spans="2:36" ht="15" customHeight="1">
      <c r="B35" s="9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430" t="s">
        <v>125</v>
      </c>
      <c r="Y35" s="368"/>
      <c r="Z35" s="134">
        <f>COUNT(X23:Y33)</f>
        <v>0</v>
      </c>
      <c r="AA35" s="113"/>
    </row>
    <row r="36" spans="2:36" ht="15" customHeight="1" thickBo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431" t="s">
        <v>126</v>
      </c>
      <c r="Y36" s="432"/>
      <c r="Z36" s="135">
        <f>X34+Y34</f>
        <v>0</v>
      </c>
      <c r="AA36" s="113"/>
    </row>
    <row r="37" spans="2:36" ht="15" customHeigh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4"/>
      <c r="AD37" s="94"/>
    </row>
    <row r="38" spans="2:36" ht="15" customHeight="1">
      <c r="B38" s="433" t="s">
        <v>53</v>
      </c>
      <c r="C38" s="433"/>
      <c r="D38" s="434" t="s">
        <v>107</v>
      </c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94"/>
      <c r="AF38" s="94"/>
      <c r="AG38" s="94"/>
      <c r="AH38" s="94"/>
      <c r="AI38" s="94"/>
      <c r="AJ38" s="94"/>
    </row>
    <row r="39" spans="2:36" ht="15" customHeight="1">
      <c r="B39" s="433" t="s">
        <v>55</v>
      </c>
      <c r="C39" s="433"/>
      <c r="D39" s="433" t="s">
        <v>59</v>
      </c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94"/>
      <c r="AF39" s="94"/>
      <c r="AG39" s="94"/>
      <c r="AH39" s="94"/>
      <c r="AI39" s="94"/>
      <c r="AJ39" s="94"/>
    </row>
    <row r="40" spans="2:36" ht="15" customHeight="1">
      <c r="B40" s="433" t="s">
        <v>56</v>
      </c>
      <c r="C40" s="433"/>
      <c r="D40" s="433" t="s">
        <v>54</v>
      </c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94"/>
      <c r="AF40" s="94"/>
      <c r="AG40" s="94"/>
      <c r="AH40" s="94"/>
      <c r="AI40" s="94"/>
      <c r="AJ40" s="94"/>
    </row>
    <row r="41" spans="2:36" ht="15" customHeight="1">
      <c r="B41" s="433" t="s">
        <v>57</v>
      </c>
      <c r="C41" s="433"/>
      <c r="D41" s="433" t="s">
        <v>106</v>
      </c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94"/>
      <c r="AF41" s="94"/>
      <c r="AG41" s="94"/>
      <c r="AH41" s="94"/>
      <c r="AI41" s="94"/>
      <c r="AJ41" s="94"/>
    </row>
    <row r="42" spans="2:36" ht="15" customHeight="1">
      <c r="B42" s="120" t="s">
        <v>58</v>
      </c>
      <c r="C42" s="120"/>
      <c r="D42" s="433" t="s">
        <v>120</v>
      </c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97"/>
      <c r="AF42" s="97"/>
      <c r="AG42" s="97"/>
      <c r="AH42" s="97"/>
      <c r="AI42" s="97"/>
      <c r="AJ42" s="97"/>
    </row>
    <row r="43" spans="2:36" ht="15" customHeight="1">
      <c r="B43" s="121" t="s">
        <v>60</v>
      </c>
      <c r="C43" s="122"/>
      <c r="D43" s="445" t="s">
        <v>133</v>
      </c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123"/>
      <c r="AC43" s="123"/>
      <c r="AD43" s="123"/>
      <c r="AE43" s="97"/>
      <c r="AF43" s="97"/>
      <c r="AG43" s="97"/>
      <c r="AH43" s="97"/>
      <c r="AI43" s="97"/>
      <c r="AJ43" s="97"/>
    </row>
    <row r="44" spans="2:36" ht="15" customHeight="1">
      <c r="B44" s="121"/>
      <c r="C44" s="122"/>
      <c r="D44" s="445" t="s">
        <v>127</v>
      </c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123"/>
      <c r="AC44" s="123"/>
      <c r="AD44" s="123"/>
      <c r="AE44" s="97"/>
      <c r="AF44" s="97"/>
      <c r="AG44" s="97"/>
      <c r="AH44" s="97"/>
      <c r="AI44" s="97"/>
      <c r="AJ44" s="97"/>
    </row>
    <row r="45" spans="2:36" ht="15" customHeight="1">
      <c r="B45" s="446" t="s">
        <v>63</v>
      </c>
      <c r="C45" s="446"/>
      <c r="D45" s="446" t="s">
        <v>119</v>
      </c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94"/>
      <c r="AF45" s="94"/>
      <c r="AG45" s="94"/>
      <c r="AH45" s="94"/>
      <c r="AI45" s="94"/>
      <c r="AJ45" s="94"/>
    </row>
    <row r="46" spans="2:36" ht="31.5" customHeight="1">
      <c r="B46" s="446" t="s">
        <v>96</v>
      </c>
      <c r="C46" s="446"/>
      <c r="D46" s="447" t="s">
        <v>136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94"/>
      <c r="AF46" s="94"/>
      <c r="AG46" s="94"/>
      <c r="AH46" s="94"/>
      <c r="AI46" s="94"/>
      <c r="AJ46" s="94"/>
    </row>
  </sheetData>
  <sheetProtection formatCells="0" selectLockedCells="1"/>
  <mergeCells count="112">
    <mergeCell ref="D44:AA44"/>
    <mergeCell ref="B45:C45"/>
    <mergeCell ref="D45:AD45"/>
    <mergeCell ref="B46:C46"/>
    <mergeCell ref="D46:AD46"/>
    <mergeCell ref="B40:C40"/>
    <mergeCell ref="D40:AD40"/>
    <mergeCell ref="B41:C41"/>
    <mergeCell ref="D41:AD41"/>
    <mergeCell ref="D42:AD42"/>
    <mergeCell ref="D43:AA43"/>
    <mergeCell ref="Z34:AJ34"/>
    <mergeCell ref="X35:Y35"/>
    <mergeCell ref="X36:Y36"/>
    <mergeCell ref="B38:C38"/>
    <mergeCell ref="D38:AD38"/>
    <mergeCell ref="B39:C39"/>
    <mergeCell ref="D39:AD39"/>
    <mergeCell ref="C33:D33"/>
    <mergeCell ref="E33:F33"/>
    <mergeCell ref="G33:H33"/>
    <mergeCell ref="I33:O33"/>
    <mergeCell ref="P33:W33"/>
    <mergeCell ref="B34:W34"/>
    <mergeCell ref="C32:D32"/>
    <mergeCell ref="E32:F32"/>
    <mergeCell ref="G32:H32"/>
    <mergeCell ref="I32:O32"/>
    <mergeCell ref="P32:W32"/>
    <mergeCell ref="C30:D30"/>
    <mergeCell ref="E30:F30"/>
    <mergeCell ref="G30:H30"/>
    <mergeCell ref="I30:O30"/>
    <mergeCell ref="P30:W30"/>
    <mergeCell ref="Y30:Y31"/>
    <mergeCell ref="C31:D31"/>
    <mergeCell ref="E31:F31"/>
    <mergeCell ref="G31:H31"/>
    <mergeCell ref="I31:O31"/>
    <mergeCell ref="AC28:AD28"/>
    <mergeCell ref="C29:D29"/>
    <mergeCell ref="E29:F29"/>
    <mergeCell ref="G29:H29"/>
    <mergeCell ref="I29:O29"/>
    <mergeCell ref="P29:W29"/>
    <mergeCell ref="P31:W31"/>
    <mergeCell ref="C27:D27"/>
    <mergeCell ref="E27:F27"/>
    <mergeCell ref="G27:H27"/>
    <mergeCell ref="I27:O27"/>
    <mergeCell ref="P27:W27"/>
    <mergeCell ref="C28:D28"/>
    <mergeCell ref="E28:F28"/>
    <mergeCell ref="G28:H28"/>
    <mergeCell ref="I28:O28"/>
    <mergeCell ref="P28:W28"/>
    <mergeCell ref="Y25:Y26"/>
    <mergeCell ref="C26:D26"/>
    <mergeCell ref="E26:F26"/>
    <mergeCell ref="G26:H26"/>
    <mergeCell ref="I26:O26"/>
    <mergeCell ref="P26:W26"/>
    <mergeCell ref="I24:O24"/>
    <mergeCell ref="P24:W24"/>
    <mergeCell ref="C25:D25"/>
    <mergeCell ref="E25:F25"/>
    <mergeCell ref="G25:H25"/>
    <mergeCell ref="I25:O25"/>
    <mergeCell ref="P25:W25"/>
    <mergeCell ref="C23:D23"/>
    <mergeCell ref="E23:F23"/>
    <mergeCell ref="G23:H23"/>
    <mergeCell ref="I23:O23"/>
    <mergeCell ref="P23:W23"/>
    <mergeCell ref="Y23:Y24"/>
    <mergeCell ref="C24:D24"/>
    <mergeCell ref="E24:F24"/>
    <mergeCell ref="G24:H24"/>
    <mergeCell ref="AA1:AD1"/>
    <mergeCell ref="AA2:AD2"/>
    <mergeCell ref="C3:U3"/>
    <mergeCell ref="B4:AD4"/>
    <mergeCell ref="S18:U18"/>
    <mergeCell ref="V18:W18"/>
    <mergeCell ref="B20:B22"/>
    <mergeCell ref="C20:D22"/>
    <mergeCell ref="E20:F22"/>
    <mergeCell ref="G20:H22"/>
    <mergeCell ref="I20:O22"/>
    <mergeCell ref="P20:W22"/>
    <mergeCell ref="B13:S13"/>
    <mergeCell ref="V13:AC13"/>
    <mergeCell ref="B15:S15"/>
    <mergeCell ref="V15:AC15"/>
    <mergeCell ref="B17:L17"/>
    <mergeCell ref="N17:P17"/>
    <mergeCell ref="Q17:R17"/>
    <mergeCell ref="S17:U17"/>
    <mergeCell ref="V17:AC17"/>
    <mergeCell ref="X20:Y20"/>
    <mergeCell ref="AF4:BA11"/>
    <mergeCell ref="B5:AD5"/>
    <mergeCell ref="S6:AD6"/>
    <mergeCell ref="B9:D9"/>
    <mergeCell ref="E9:P9"/>
    <mergeCell ref="R9:T9"/>
    <mergeCell ref="U9:AA9"/>
    <mergeCell ref="B11:E11"/>
    <mergeCell ref="H11:J11"/>
    <mergeCell ref="K11:Q11"/>
    <mergeCell ref="S11:U11"/>
    <mergeCell ref="V11:AC11"/>
  </mergeCells>
  <phoneticPr fontId="1"/>
  <conditionalFormatting sqref="V13:AC13">
    <cfRule type="containsBlanks" dxfId="13" priority="5" stopIfTrue="1">
      <formula>LEN(TRIM(V13))=0</formula>
    </cfRule>
    <cfRule type="expression" dxfId="12" priority="6" stopIfTrue="1">
      <formula>"isblank(U11)"</formula>
    </cfRule>
  </conditionalFormatting>
  <conditionalFormatting sqref="V11 Z18 AB18 K11">
    <cfRule type="containsBlanks" dxfId="11" priority="7">
      <formula>LEN(TRIM(K11))=0</formula>
    </cfRule>
  </conditionalFormatting>
  <conditionalFormatting sqref="Y34">
    <cfRule type="cellIs" dxfId="10" priority="2" operator="greaterThan">
      <formula>9</formula>
    </cfRule>
    <cfRule type="cellIs" dxfId="9" priority="3" operator="greaterThan">
      <formula>9</formula>
    </cfRule>
  </conditionalFormatting>
  <conditionalFormatting sqref="C32:H33 X23:Y26 X29:Y33 E25:H26">
    <cfRule type="containsBlanks" dxfId="8" priority="4">
      <formula>LEN(TRIM(C23))=0</formula>
    </cfRule>
  </conditionalFormatting>
  <conditionalFormatting sqref="X23:X33">
    <cfRule type="cellIs" dxfId="7" priority="1" operator="greaterThan">
      <formula>7</formula>
    </cfRule>
  </conditionalFormatting>
  <dataValidations count="3">
    <dataValidation type="list" allowBlank="1" showInputMessage="1" showErrorMessage="1" sqref="V13:AC13">
      <formula1>$BP$8:$BP$12</formula1>
    </dataValidation>
    <dataValidation type="whole" allowBlank="1" showInputMessage="1" showErrorMessage="1" sqref="Y23:Y33">
      <formula1>1</formula1>
      <formula2>2</formula2>
    </dataValidation>
    <dataValidation type="whole" allowBlank="1" showInputMessage="1" showErrorMessage="1" sqref="X23:X33">
      <formula1>1</formula1>
      <formula2>7</formula2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view="pageBreakPreview" zoomScaleNormal="100" zoomScaleSheetLayoutView="100" workbookViewId="0">
      <selection activeCell="V19" sqref="V19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94" customFormat="1" ht="15" customHeight="1">
      <c r="B1" s="95"/>
      <c r="AA1" s="361" t="s">
        <v>103</v>
      </c>
      <c r="AB1" s="361"/>
      <c r="AC1" s="361"/>
      <c r="AD1" s="361"/>
    </row>
    <row r="2" spans="1:68" s="94" customFormat="1" ht="15" customHeight="1">
      <c r="B2" s="95"/>
      <c r="AA2" s="361" t="s">
        <v>104</v>
      </c>
      <c r="AB2" s="361"/>
      <c r="AC2" s="361"/>
      <c r="AD2" s="361"/>
    </row>
    <row r="3" spans="1:68" s="94" customFormat="1" ht="15" customHeight="1">
      <c r="B3" s="95"/>
      <c r="C3" s="362" t="str">
        <f>IF(OR('中　拠3(B) '!V13='中　拠3(B) '!BP8,'中　拠3(B) '!V13='中　拠3(B) '!BP9,'中　拠3(B) '!V13='中　拠3(B) '!BP10),"島根県教育センター所長　様",IF(OR('中　拠3(B) '!V13='中　拠3(B) '!BP11,'中　拠3(B) '!V13='中　拠3(B) '!BP12),"島根県教育センター浜田教育センター長　様"," "))</f>
        <v xml:space="preserve"> 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AA3" s="96"/>
      <c r="AB3" s="96"/>
      <c r="AC3" s="96"/>
      <c r="AD3" s="96"/>
    </row>
    <row r="4" spans="1:68" ht="18.75" customHeight="1">
      <c r="B4" s="363" t="s">
        <v>137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92"/>
      <c r="AF4" s="353" t="s">
        <v>62</v>
      </c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92"/>
      <c r="BC4" s="92"/>
      <c r="BD4" s="92"/>
      <c r="BE4" s="92"/>
    </row>
    <row r="5" spans="1:68" ht="18.75" customHeight="1">
      <c r="A5" s="47"/>
      <c r="B5" s="354" t="s">
        <v>134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92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92"/>
      <c r="BC5" s="92"/>
      <c r="BD5" s="92"/>
      <c r="BE5" s="92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355" t="s">
        <v>105</v>
      </c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92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92"/>
      <c r="BC6" s="92"/>
      <c r="BD6" s="92"/>
      <c r="BE6" s="92"/>
    </row>
    <row r="7" spans="1:68" ht="7.9" customHeight="1">
      <c r="AB7" s="49"/>
      <c r="AC7" s="49"/>
      <c r="AD7" s="92"/>
      <c r="AE7" s="92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92"/>
      <c r="BC7" s="92"/>
      <c r="BD7" s="92"/>
      <c r="BE7" s="92"/>
    </row>
    <row r="8" spans="1:68" ht="13.15" customHeight="1">
      <c r="AB8" s="49"/>
      <c r="AC8" s="49"/>
      <c r="AD8" s="92"/>
      <c r="AE8" s="92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92"/>
      <c r="BC8" s="92"/>
      <c r="BD8" s="92"/>
      <c r="BE8" s="92"/>
      <c r="BP8" s="6" t="s">
        <v>110</v>
      </c>
    </row>
    <row r="9" spans="1:68" ht="18.75" customHeight="1">
      <c r="B9" s="356" t="s">
        <v>39</v>
      </c>
      <c r="C9" s="356"/>
      <c r="D9" s="356"/>
      <c r="E9" s="357">
        <f>拠１!E6</f>
        <v>0</v>
      </c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R9" s="358" t="s">
        <v>0</v>
      </c>
      <c r="S9" s="358"/>
      <c r="T9" s="358"/>
      <c r="U9" s="359">
        <f>拠１!P6</f>
        <v>0</v>
      </c>
      <c r="V9" s="359"/>
      <c r="W9" s="359"/>
      <c r="X9" s="359"/>
      <c r="Y9" s="359"/>
      <c r="Z9" s="359"/>
      <c r="AA9" s="359"/>
      <c r="AB9" s="108"/>
      <c r="AC9" s="108"/>
      <c r="AD9" s="92"/>
      <c r="AE9" s="92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92"/>
      <c r="BC9" s="92"/>
      <c r="BD9" s="92"/>
      <c r="BE9" s="92"/>
      <c r="BP9" s="6" t="s">
        <v>111</v>
      </c>
    </row>
    <row r="10" spans="1:68" ht="18.75" customHeight="1">
      <c r="AC10" s="54"/>
      <c r="AD10" s="92"/>
      <c r="AE10" s="92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92"/>
      <c r="BC10" s="92"/>
      <c r="BD10" s="92"/>
      <c r="BE10" s="92"/>
      <c r="BP10" s="6" t="s">
        <v>112</v>
      </c>
    </row>
    <row r="11" spans="1:68" ht="18.75" customHeight="1">
      <c r="B11" s="358" t="s">
        <v>40</v>
      </c>
      <c r="C11" s="358"/>
      <c r="D11" s="358"/>
      <c r="E11" s="358"/>
      <c r="F11" s="140"/>
      <c r="H11" s="358" t="s">
        <v>41</v>
      </c>
      <c r="I11" s="358"/>
      <c r="J11" s="358"/>
      <c r="K11" s="360"/>
      <c r="L11" s="360"/>
      <c r="M11" s="360"/>
      <c r="N11" s="360"/>
      <c r="O11" s="360"/>
      <c r="P11" s="360"/>
      <c r="Q11" s="360"/>
      <c r="S11" s="358" t="s">
        <v>42</v>
      </c>
      <c r="T11" s="358"/>
      <c r="U11" s="358"/>
      <c r="V11" s="360"/>
      <c r="W11" s="360"/>
      <c r="X11" s="360"/>
      <c r="Y11" s="360"/>
      <c r="Z11" s="360"/>
      <c r="AA11" s="360"/>
      <c r="AB11" s="360"/>
      <c r="AC11" s="360"/>
      <c r="AD11" s="54"/>
      <c r="AE11" s="92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92"/>
      <c r="BC11" s="92"/>
      <c r="BD11" s="92"/>
      <c r="BE11" s="92"/>
      <c r="BP11" s="6" t="s">
        <v>113</v>
      </c>
    </row>
    <row r="12" spans="1:68" ht="15.6" customHeight="1">
      <c r="BP12" s="6" t="s">
        <v>114</v>
      </c>
    </row>
    <row r="13" spans="1:68" ht="18.75" customHeight="1">
      <c r="B13" s="358" t="s">
        <v>116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140"/>
      <c r="V13" s="386"/>
      <c r="W13" s="386"/>
      <c r="X13" s="386"/>
      <c r="Y13" s="386"/>
      <c r="Z13" s="386"/>
      <c r="AA13" s="386"/>
      <c r="AB13" s="386"/>
      <c r="AC13" s="386"/>
      <c r="AD13" s="129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V14" s="98"/>
      <c r="W14" s="98"/>
      <c r="X14" s="98"/>
      <c r="Y14" s="98"/>
      <c r="Z14" s="98"/>
      <c r="AA14" s="98"/>
      <c r="AB14" s="98"/>
      <c r="AC14" s="98"/>
      <c r="AD14" s="55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358" t="s">
        <v>108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140"/>
      <c r="V15" s="387" t="str">
        <f>IF(OR(V13=BP8,V13=BP9,V13=BP10),"島根県教育センター",IF(OR(V13=BP11,V13=BP12),"浜田教育センター"," "))</f>
        <v xml:space="preserve"> </v>
      </c>
      <c r="W15" s="387"/>
      <c r="X15" s="387"/>
      <c r="Y15" s="387"/>
      <c r="Z15" s="387"/>
      <c r="AA15" s="387"/>
      <c r="AB15" s="387"/>
      <c r="AC15" s="387"/>
      <c r="AD15" s="55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30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51"/>
      <c r="AK16" s="42"/>
      <c r="AL16" s="42"/>
      <c r="AM16" s="42"/>
      <c r="AN16" s="42"/>
      <c r="AO16" s="42"/>
      <c r="AP16" s="42"/>
      <c r="AQ16" s="42"/>
      <c r="AR16" s="42"/>
      <c r="BP16" s="131">
        <f>[1]拠１!G8</f>
        <v>0</v>
      </c>
    </row>
    <row r="17" spans="2:45" ht="18.75" customHeight="1">
      <c r="B17" s="358" t="s">
        <v>109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52"/>
      <c r="N17" s="388" t="s">
        <v>14</v>
      </c>
      <c r="O17" s="388"/>
      <c r="P17" s="388"/>
      <c r="Q17" s="389" t="str">
        <f>拠１!B11</f>
        <v>Ｂ</v>
      </c>
      <c r="R17" s="389"/>
      <c r="S17" s="356" t="s">
        <v>42</v>
      </c>
      <c r="T17" s="356"/>
      <c r="U17" s="356"/>
      <c r="V17" s="357">
        <f>拠１!C11</f>
        <v>0</v>
      </c>
      <c r="W17" s="357"/>
      <c r="X17" s="357"/>
      <c r="Y17" s="357"/>
      <c r="Z17" s="357"/>
      <c r="AA17" s="357"/>
      <c r="AB17" s="357"/>
      <c r="AC17" s="357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2"/>
      <c r="H18" s="52"/>
      <c r="I18" s="52"/>
      <c r="K18" s="52"/>
      <c r="L18" s="52"/>
      <c r="S18" s="358" t="s">
        <v>43</v>
      </c>
      <c r="T18" s="358"/>
      <c r="U18" s="358"/>
      <c r="V18" s="364" t="s">
        <v>98</v>
      </c>
      <c r="W18" s="364"/>
      <c r="X18" s="142">
        <v>5</v>
      </c>
      <c r="Y18" s="142" t="s">
        <v>8</v>
      </c>
      <c r="Z18" s="139"/>
      <c r="AA18" s="142" t="s">
        <v>44</v>
      </c>
      <c r="AB18" s="139"/>
      <c r="AC18" s="142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3"/>
      <c r="J19" s="52"/>
      <c r="K19" s="52"/>
      <c r="L19" s="53"/>
    </row>
    <row r="20" spans="2:45" ht="15" customHeight="1" thickBot="1">
      <c r="B20" s="365" t="s">
        <v>46</v>
      </c>
      <c r="C20" s="368" t="s">
        <v>44</v>
      </c>
      <c r="D20" s="369"/>
      <c r="E20" s="369" t="s">
        <v>47</v>
      </c>
      <c r="F20" s="369"/>
      <c r="G20" s="374" t="s">
        <v>48</v>
      </c>
      <c r="H20" s="375"/>
      <c r="I20" s="380" t="s">
        <v>49</v>
      </c>
      <c r="J20" s="369"/>
      <c r="K20" s="369"/>
      <c r="L20" s="369"/>
      <c r="M20" s="369"/>
      <c r="N20" s="369"/>
      <c r="O20" s="381"/>
      <c r="P20" s="380" t="s">
        <v>50</v>
      </c>
      <c r="Q20" s="369"/>
      <c r="R20" s="369"/>
      <c r="S20" s="369"/>
      <c r="T20" s="369"/>
      <c r="U20" s="369"/>
      <c r="V20" s="369"/>
      <c r="W20" s="381"/>
      <c r="X20" s="390" t="s">
        <v>5</v>
      </c>
      <c r="Y20" s="391"/>
      <c r="Z20" s="114"/>
      <c r="AA20" s="114"/>
    </row>
    <row r="21" spans="2:45" ht="45" customHeight="1" thickBot="1">
      <c r="B21" s="366"/>
      <c r="C21" s="370"/>
      <c r="D21" s="371"/>
      <c r="E21" s="371"/>
      <c r="F21" s="371"/>
      <c r="G21" s="376"/>
      <c r="H21" s="377"/>
      <c r="I21" s="382"/>
      <c r="J21" s="371"/>
      <c r="K21" s="371"/>
      <c r="L21" s="371"/>
      <c r="M21" s="371"/>
      <c r="N21" s="371"/>
      <c r="O21" s="383"/>
      <c r="P21" s="382"/>
      <c r="Q21" s="371"/>
      <c r="R21" s="371"/>
      <c r="S21" s="371"/>
      <c r="T21" s="371"/>
      <c r="U21" s="371"/>
      <c r="V21" s="371"/>
      <c r="W21" s="383"/>
      <c r="X21" s="124" t="s">
        <v>123</v>
      </c>
      <c r="Y21" s="115" t="s">
        <v>124</v>
      </c>
      <c r="Z21" s="116"/>
      <c r="AA21" s="117"/>
    </row>
    <row r="22" spans="2:45" ht="15" customHeight="1" thickBot="1">
      <c r="B22" s="367"/>
      <c r="C22" s="372"/>
      <c r="D22" s="373"/>
      <c r="E22" s="373"/>
      <c r="F22" s="373"/>
      <c r="G22" s="378"/>
      <c r="H22" s="379"/>
      <c r="I22" s="384"/>
      <c r="J22" s="373"/>
      <c r="K22" s="373"/>
      <c r="L22" s="373"/>
      <c r="M22" s="373"/>
      <c r="N22" s="373"/>
      <c r="O22" s="385"/>
      <c r="P22" s="384"/>
      <c r="Q22" s="373"/>
      <c r="R22" s="373"/>
      <c r="S22" s="373"/>
      <c r="T22" s="373"/>
      <c r="U22" s="373"/>
      <c r="V22" s="373"/>
      <c r="W22" s="385"/>
      <c r="X22" s="118" t="s">
        <v>51</v>
      </c>
      <c r="Y22" s="118" t="s">
        <v>51</v>
      </c>
      <c r="Z22" s="111"/>
      <c r="AA22" s="112"/>
    </row>
    <row r="23" spans="2:45" ht="15" customHeight="1">
      <c r="B23" s="119">
        <v>1</v>
      </c>
      <c r="C23" s="392">
        <v>5</v>
      </c>
      <c r="D23" s="393"/>
      <c r="E23" s="394">
        <f>IF(OR($V$13="松江教育事務所",$V$13="隠岐教育事務所"),11,IF($V$13="出雲教育事務所",16,18))</f>
        <v>18</v>
      </c>
      <c r="F23" s="395"/>
      <c r="G23" s="396" t="str">
        <f>IF(OR($V$13="松江教育事務所",$V$13="隠岐教育事務所",$V$13="浜田教育事務所",SVS13="益田教育事務所"),"木",IF($V$13="出雲教育事務所","火","木"))</f>
        <v>木</v>
      </c>
      <c r="H23" s="397"/>
      <c r="I23" s="398" t="s">
        <v>52</v>
      </c>
      <c r="J23" s="399"/>
      <c r="K23" s="399"/>
      <c r="L23" s="399"/>
      <c r="M23" s="399"/>
      <c r="N23" s="399"/>
      <c r="O23" s="400"/>
      <c r="P23" s="401" t="str">
        <f>IF(OR($V$13="松江教育事務所",$V$13="隠岐教育事務所"),"松江合同庁舎",IF($V$13="出雲教育事務所","出雲合同庁舎","浜田教育センター"))</f>
        <v>浜田教育センター</v>
      </c>
      <c r="Q23" s="401"/>
      <c r="R23" s="401"/>
      <c r="S23" s="401"/>
      <c r="T23" s="401"/>
      <c r="U23" s="401"/>
      <c r="V23" s="401"/>
      <c r="W23" s="401"/>
      <c r="X23" s="136"/>
      <c r="Y23" s="402"/>
    </row>
    <row r="24" spans="2:45" ht="15" customHeight="1">
      <c r="B24" s="141">
        <v>2</v>
      </c>
      <c r="C24" s="404">
        <v>5</v>
      </c>
      <c r="D24" s="405"/>
      <c r="E24" s="394">
        <f>IF(OR($V$13="松江教育事務所",$V$13="隠岐教育事務所"),12,IF($V$13="出雲教育事務所",17,19))</f>
        <v>19</v>
      </c>
      <c r="F24" s="395"/>
      <c r="G24" s="396" t="str">
        <f>IF(OR($V$13="松江教育事務所",$V$13="隠岐教育事務所",$V$13="浜田教育事務所",SVS14="益田教育事務所"),"金",IF($V$13="出雲教育事務所","水","金"))</f>
        <v>金</v>
      </c>
      <c r="H24" s="397"/>
      <c r="I24" s="411" t="s">
        <v>128</v>
      </c>
      <c r="J24" s="412"/>
      <c r="K24" s="412"/>
      <c r="L24" s="412"/>
      <c r="M24" s="412"/>
      <c r="N24" s="412"/>
      <c r="O24" s="413"/>
      <c r="P24" s="401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01"/>
      <c r="R24" s="401"/>
      <c r="S24" s="401"/>
      <c r="T24" s="401"/>
      <c r="U24" s="401"/>
      <c r="V24" s="401"/>
      <c r="W24" s="401"/>
      <c r="X24" s="136"/>
      <c r="Y24" s="403"/>
    </row>
    <row r="25" spans="2:45" ht="15" customHeight="1">
      <c r="B25" s="141">
        <v>3</v>
      </c>
      <c r="C25" s="404">
        <v>6</v>
      </c>
      <c r="D25" s="405"/>
      <c r="E25" s="407"/>
      <c r="F25" s="408"/>
      <c r="G25" s="409"/>
      <c r="H25" s="410"/>
      <c r="I25" s="411" t="s">
        <v>129</v>
      </c>
      <c r="J25" s="412"/>
      <c r="K25" s="412"/>
      <c r="L25" s="412"/>
      <c r="M25" s="412"/>
      <c r="N25" s="412"/>
      <c r="O25" s="413"/>
      <c r="P25" s="401" t="str">
        <f>IF(OR($V$13="松江教育事務所",$V$13="隠岐教育事務所"),"島根県教育センター",IF($V$13="出雲教育事務所","島根県教育センター","島根県教育センター"))</f>
        <v>島根県教育センター</v>
      </c>
      <c r="Q25" s="401"/>
      <c r="R25" s="401"/>
      <c r="S25" s="401"/>
      <c r="T25" s="401"/>
      <c r="U25" s="401"/>
      <c r="V25" s="401"/>
      <c r="W25" s="401"/>
      <c r="X25" s="136"/>
      <c r="Y25" s="406"/>
    </row>
    <row r="26" spans="2:45" ht="15" customHeight="1">
      <c r="B26" s="141">
        <v>4</v>
      </c>
      <c r="C26" s="404">
        <v>6</v>
      </c>
      <c r="D26" s="405"/>
      <c r="E26" s="407"/>
      <c r="F26" s="408"/>
      <c r="G26" s="409"/>
      <c r="H26" s="410"/>
      <c r="I26" s="411" t="s">
        <v>129</v>
      </c>
      <c r="J26" s="412"/>
      <c r="K26" s="412"/>
      <c r="L26" s="412"/>
      <c r="M26" s="412"/>
      <c r="N26" s="412"/>
      <c r="O26" s="413"/>
      <c r="P26" s="412" t="s">
        <v>97</v>
      </c>
      <c r="Q26" s="412"/>
      <c r="R26" s="412"/>
      <c r="S26" s="412"/>
      <c r="T26" s="412"/>
      <c r="U26" s="412"/>
      <c r="V26" s="412"/>
      <c r="W26" s="412"/>
      <c r="X26" s="136"/>
      <c r="Y26" s="403"/>
    </row>
    <row r="27" spans="2:45" ht="15" customHeight="1">
      <c r="B27" s="141">
        <v>5</v>
      </c>
      <c r="C27" s="414">
        <f>IF(OR($V$13="松江教育事務所",$V$13="隠岐教育事務所"),7,IF($V$13="出雲教育事務所",7,7))</f>
        <v>7</v>
      </c>
      <c r="D27" s="415"/>
      <c r="E27" s="416">
        <v>25</v>
      </c>
      <c r="F27" s="415"/>
      <c r="G27" s="416" t="s">
        <v>138</v>
      </c>
      <c r="H27" s="417"/>
      <c r="I27" s="411" t="s">
        <v>130</v>
      </c>
      <c r="J27" s="412"/>
      <c r="K27" s="412"/>
      <c r="L27" s="412"/>
      <c r="M27" s="412"/>
      <c r="N27" s="412"/>
      <c r="O27" s="413"/>
      <c r="P27" s="412" t="s">
        <v>139</v>
      </c>
      <c r="Q27" s="412"/>
      <c r="R27" s="412"/>
      <c r="S27" s="412"/>
      <c r="T27" s="412"/>
      <c r="U27" s="412"/>
      <c r="V27" s="412"/>
      <c r="W27" s="412"/>
      <c r="X27" s="126"/>
      <c r="Y27" s="127"/>
    </row>
    <row r="28" spans="2:45" ht="15" customHeight="1">
      <c r="B28" s="141">
        <v>6</v>
      </c>
      <c r="C28" s="414">
        <f>IF(OR($V$13="松江教育事務所",$V$13="隠岐教育事務所"),7,IF($V$13="出雲教育事務所",8,7))</f>
        <v>7</v>
      </c>
      <c r="D28" s="415"/>
      <c r="E28" s="416">
        <v>26</v>
      </c>
      <c r="F28" s="415"/>
      <c r="G28" s="416" t="s">
        <v>140</v>
      </c>
      <c r="H28" s="417"/>
      <c r="I28" s="411" t="s">
        <v>130</v>
      </c>
      <c r="J28" s="412"/>
      <c r="K28" s="412"/>
      <c r="L28" s="412"/>
      <c r="M28" s="412"/>
      <c r="N28" s="412"/>
      <c r="O28" s="413"/>
      <c r="P28" s="412" t="s">
        <v>139</v>
      </c>
      <c r="Q28" s="412"/>
      <c r="R28" s="412"/>
      <c r="S28" s="412"/>
      <c r="T28" s="412"/>
      <c r="U28" s="412"/>
      <c r="V28" s="412"/>
      <c r="W28" s="412"/>
      <c r="X28" s="128"/>
      <c r="Y28" s="127"/>
      <c r="AC28" s="420"/>
      <c r="AD28" s="420"/>
    </row>
    <row r="29" spans="2:45" ht="15" customHeight="1">
      <c r="B29" s="141">
        <v>7</v>
      </c>
      <c r="C29" s="404">
        <f>IF(OR($V$13="松江教育事務所",$V$13="隠岐教育事務所"),9,IF($V$13="出雲教育事務所",9,9))</f>
        <v>9</v>
      </c>
      <c r="D29" s="405"/>
      <c r="E29" s="418">
        <f>IF(OR($V$13="松江教育事務所",$V$13="隠岐教育事務所"),29,IF($V$13="出雲教育事務所",27,28))</f>
        <v>28</v>
      </c>
      <c r="F29" s="405"/>
      <c r="G29" s="418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19"/>
      <c r="I29" s="411" t="s">
        <v>131</v>
      </c>
      <c r="J29" s="412"/>
      <c r="K29" s="412"/>
      <c r="L29" s="412"/>
      <c r="M29" s="412"/>
      <c r="N29" s="412"/>
      <c r="O29" s="413"/>
      <c r="P29" s="412" t="str">
        <f>IF(OR($V$13="松江教育事務所",$V$13="隠岐教育事務所"),"松江合同庁舎",IF($V$13="出雲教育事務所","出雲合庁","浜田教育センター"))</f>
        <v>浜田教育センター</v>
      </c>
      <c r="Q29" s="412"/>
      <c r="R29" s="412"/>
      <c r="S29" s="412"/>
      <c r="T29" s="412"/>
      <c r="U29" s="412"/>
      <c r="V29" s="412"/>
      <c r="W29" s="412"/>
      <c r="X29" s="136"/>
      <c r="Y29" s="138"/>
    </row>
    <row r="30" spans="2:45" ht="15" customHeight="1">
      <c r="B30" s="141">
        <v>8</v>
      </c>
      <c r="C30" s="404">
        <f>IF(OR($V$13="松江教育事務所",$V$13="隠岐教育事務所"),1,IF($V$13="出雲教育事務所",2,1))</f>
        <v>1</v>
      </c>
      <c r="D30" s="405"/>
      <c r="E30" s="418">
        <f>IF(OR($V$13="松江教育事務所",$V$13="隠岐教育事務所"),25,IF($V$13="出雲教育事務所",1,30))</f>
        <v>30</v>
      </c>
      <c r="F30" s="405"/>
      <c r="G30" s="418" t="str">
        <f>IF(OR($V$13="松江教育事務所",$V$13="隠岐教育事務所"),"木",IF($V$13="出雲教育事務所","木 ","火"))</f>
        <v>火</v>
      </c>
      <c r="H30" s="419"/>
      <c r="I30" s="411" t="s">
        <v>132</v>
      </c>
      <c r="J30" s="412"/>
      <c r="K30" s="412"/>
      <c r="L30" s="412"/>
      <c r="M30" s="412"/>
      <c r="N30" s="412"/>
      <c r="O30" s="413"/>
      <c r="P30" s="412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412"/>
      <c r="R30" s="412"/>
      <c r="S30" s="412"/>
      <c r="T30" s="412"/>
      <c r="U30" s="412"/>
      <c r="V30" s="412"/>
      <c r="W30" s="412"/>
      <c r="X30" s="136"/>
      <c r="Y30" s="406"/>
    </row>
    <row r="31" spans="2:45" ht="15" customHeight="1">
      <c r="B31" s="141">
        <v>9</v>
      </c>
      <c r="C31" s="404">
        <f>IF(OR($V$13="松江教育事務所",$V$13="隠岐教育事務所"),1,IF($V$13="出雲教育事務所",2,1))</f>
        <v>1</v>
      </c>
      <c r="D31" s="405"/>
      <c r="E31" s="418">
        <f>IF(OR($V$13="松江教育事務所",$V$13="隠岐教育事務所"),26,IF($V$13="出雲教育事務所",2,31))</f>
        <v>31</v>
      </c>
      <c r="F31" s="405"/>
      <c r="G31" s="418" t="str">
        <f>IF(OR($V$13="松江教育事務所",$V$13="隠岐教育事務所"),"金",IF($V$13="出雲教育事務所","金","水"))</f>
        <v>水</v>
      </c>
      <c r="H31" s="419"/>
      <c r="I31" s="411" t="s">
        <v>132</v>
      </c>
      <c r="J31" s="412"/>
      <c r="K31" s="412"/>
      <c r="L31" s="412"/>
      <c r="M31" s="412"/>
      <c r="N31" s="412"/>
      <c r="O31" s="413"/>
      <c r="P31" s="412" t="str">
        <f t="shared" si="1"/>
        <v>浜田教育センター</v>
      </c>
      <c r="Q31" s="412"/>
      <c r="R31" s="412"/>
      <c r="S31" s="412"/>
      <c r="T31" s="412"/>
      <c r="U31" s="412"/>
      <c r="V31" s="412"/>
      <c r="W31" s="412"/>
      <c r="X31" s="136"/>
      <c r="Y31" s="403"/>
      <c r="AF31" s="19"/>
      <c r="AG31" s="19"/>
    </row>
    <row r="32" spans="2:45" ht="15" customHeight="1">
      <c r="B32" s="141">
        <v>10</v>
      </c>
      <c r="C32" s="421">
        <v>5</v>
      </c>
      <c r="D32" s="422"/>
      <c r="E32" s="423"/>
      <c r="F32" s="423"/>
      <c r="G32" s="423"/>
      <c r="H32" s="424"/>
      <c r="I32" s="425" t="s">
        <v>115</v>
      </c>
      <c r="J32" s="426"/>
      <c r="K32" s="426"/>
      <c r="L32" s="426"/>
      <c r="M32" s="426"/>
      <c r="N32" s="426"/>
      <c r="O32" s="427"/>
      <c r="P32" s="428">
        <f>E9</f>
        <v>0</v>
      </c>
      <c r="Q32" s="423"/>
      <c r="R32" s="423"/>
      <c r="S32" s="423"/>
      <c r="T32" s="423"/>
      <c r="U32" s="423"/>
      <c r="V32" s="423"/>
      <c r="W32" s="424"/>
      <c r="X32" s="136"/>
      <c r="Y32" s="138"/>
    </row>
    <row r="33" spans="2:36" ht="15" customHeight="1" thickBot="1">
      <c r="B33" s="141">
        <v>11</v>
      </c>
      <c r="C33" s="435"/>
      <c r="D33" s="436"/>
      <c r="E33" s="437"/>
      <c r="F33" s="437"/>
      <c r="G33" s="437"/>
      <c r="H33" s="438"/>
      <c r="I33" s="439" t="s">
        <v>115</v>
      </c>
      <c r="J33" s="440"/>
      <c r="K33" s="440"/>
      <c r="L33" s="440"/>
      <c r="M33" s="440"/>
      <c r="N33" s="440"/>
      <c r="O33" s="441"/>
      <c r="P33" s="428">
        <f>E9</f>
        <v>0</v>
      </c>
      <c r="Q33" s="423"/>
      <c r="R33" s="423"/>
      <c r="S33" s="423"/>
      <c r="T33" s="423"/>
      <c r="U33" s="423"/>
      <c r="V33" s="423"/>
      <c r="W33" s="424"/>
      <c r="X33" s="137"/>
      <c r="Y33" s="143"/>
    </row>
    <row r="34" spans="2:36" ht="15" customHeight="1" thickBot="1">
      <c r="B34" s="442" t="s">
        <v>12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4"/>
      <c r="X34" s="132">
        <f>SUM(X23:X33)</f>
        <v>0</v>
      </c>
      <c r="Y34" s="133">
        <f>SUM(Y23:Y33)</f>
        <v>0</v>
      </c>
      <c r="Z34" s="429" t="str">
        <f>IF(Y34&gt;9,"→合計９時間以内！","")</f>
        <v/>
      </c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</row>
    <row r="35" spans="2:36" ht="15" customHeight="1">
      <c r="B35" s="9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430" t="s">
        <v>125</v>
      </c>
      <c r="Y35" s="368"/>
      <c r="Z35" s="134">
        <f>COUNT(X23:Y33)</f>
        <v>0</v>
      </c>
      <c r="AA35" s="113"/>
    </row>
    <row r="36" spans="2:36" ht="15" customHeight="1" thickBo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431" t="s">
        <v>126</v>
      </c>
      <c r="Y36" s="432"/>
      <c r="Z36" s="135">
        <f>X34+Y34</f>
        <v>0</v>
      </c>
      <c r="AA36" s="113"/>
    </row>
    <row r="37" spans="2:36" ht="15" customHeigh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4"/>
      <c r="AD37" s="94"/>
    </row>
    <row r="38" spans="2:36" ht="15" customHeight="1">
      <c r="B38" s="433" t="s">
        <v>53</v>
      </c>
      <c r="C38" s="433"/>
      <c r="D38" s="434" t="s">
        <v>107</v>
      </c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94"/>
      <c r="AF38" s="94"/>
      <c r="AG38" s="94"/>
      <c r="AH38" s="94"/>
      <c r="AI38" s="94"/>
      <c r="AJ38" s="94"/>
    </row>
    <row r="39" spans="2:36" ht="15" customHeight="1">
      <c r="B39" s="433" t="s">
        <v>55</v>
      </c>
      <c r="C39" s="433"/>
      <c r="D39" s="433" t="s">
        <v>59</v>
      </c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94"/>
      <c r="AF39" s="94"/>
      <c r="AG39" s="94"/>
      <c r="AH39" s="94"/>
      <c r="AI39" s="94"/>
      <c r="AJ39" s="94"/>
    </row>
    <row r="40" spans="2:36" ht="15" customHeight="1">
      <c r="B40" s="433" t="s">
        <v>56</v>
      </c>
      <c r="C40" s="433"/>
      <c r="D40" s="433" t="s">
        <v>54</v>
      </c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94"/>
      <c r="AF40" s="94"/>
      <c r="AG40" s="94"/>
      <c r="AH40" s="94"/>
      <c r="AI40" s="94"/>
      <c r="AJ40" s="94"/>
    </row>
    <row r="41" spans="2:36" ht="15" customHeight="1">
      <c r="B41" s="433" t="s">
        <v>57</v>
      </c>
      <c r="C41" s="433"/>
      <c r="D41" s="433" t="s">
        <v>106</v>
      </c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94"/>
      <c r="AF41" s="94"/>
      <c r="AG41" s="94"/>
      <c r="AH41" s="94"/>
      <c r="AI41" s="94"/>
      <c r="AJ41" s="94"/>
    </row>
    <row r="42" spans="2:36" ht="15" customHeight="1">
      <c r="B42" s="120" t="s">
        <v>58</v>
      </c>
      <c r="C42" s="120"/>
      <c r="D42" s="433" t="s">
        <v>120</v>
      </c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97"/>
      <c r="AF42" s="97"/>
      <c r="AG42" s="97"/>
      <c r="AH42" s="97"/>
      <c r="AI42" s="97"/>
      <c r="AJ42" s="97"/>
    </row>
    <row r="43" spans="2:36" ht="15" customHeight="1">
      <c r="B43" s="121" t="s">
        <v>60</v>
      </c>
      <c r="C43" s="122"/>
      <c r="D43" s="445" t="s">
        <v>133</v>
      </c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123"/>
      <c r="AC43" s="123"/>
      <c r="AD43" s="123"/>
      <c r="AE43" s="97"/>
      <c r="AF43" s="97"/>
      <c r="AG43" s="97"/>
      <c r="AH43" s="97"/>
      <c r="AI43" s="97"/>
      <c r="AJ43" s="97"/>
    </row>
    <row r="44" spans="2:36" ht="15" customHeight="1">
      <c r="B44" s="121"/>
      <c r="C44" s="122"/>
      <c r="D44" s="445" t="s">
        <v>127</v>
      </c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123"/>
      <c r="AC44" s="123"/>
      <c r="AD44" s="123"/>
      <c r="AE44" s="97"/>
      <c r="AF44" s="97"/>
      <c r="AG44" s="97"/>
      <c r="AH44" s="97"/>
      <c r="AI44" s="97"/>
      <c r="AJ44" s="97"/>
    </row>
    <row r="45" spans="2:36" ht="15" customHeight="1">
      <c r="B45" s="446" t="s">
        <v>63</v>
      </c>
      <c r="C45" s="446"/>
      <c r="D45" s="446" t="s">
        <v>119</v>
      </c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94"/>
      <c r="AF45" s="94"/>
      <c r="AG45" s="94"/>
      <c r="AH45" s="94"/>
      <c r="AI45" s="94"/>
      <c r="AJ45" s="94"/>
    </row>
    <row r="46" spans="2:36" ht="31.5" customHeight="1">
      <c r="B46" s="446" t="s">
        <v>96</v>
      </c>
      <c r="C46" s="446"/>
      <c r="D46" s="447" t="s">
        <v>136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94"/>
      <c r="AF46" s="94"/>
      <c r="AG46" s="94"/>
      <c r="AH46" s="94"/>
      <c r="AI46" s="94"/>
      <c r="AJ46" s="94"/>
    </row>
  </sheetData>
  <sheetProtection formatCells="0" selectLockedCells="1"/>
  <mergeCells count="112">
    <mergeCell ref="D44:AA44"/>
    <mergeCell ref="B45:C45"/>
    <mergeCell ref="D45:AD45"/>
    <mergeCell ref="B46:C46"/>
    <mergeCell ref="D46:AD46"/>
    <mergeCell ref="B40:C40"/>
    <mergeCell ref="D40:AD40"/>
    <mergeCell ref="B41:C41"/>
    <mergeCell ref="D41:AD41"/>
    <mergeCell ref="D42:AD42"/>
    <mergeCell ref="D43:AA43"/>
    <mergeCell ref="Z34:AJ34"/>
    <mergeCell ref="X35:Y35"/>
    <mergeCell ref="X36:Y36"/>
    <mergeCell ref="B38:C38"/>
    <mergeCell ref="D38:AD38"/>
    <mergeCell ref="B39:C39"/>
    <mergeCell ref="D39:AD39"/>
    <mergeCell ref="C33:D33"/>
    <mergeCell ref="E33:F33"/>
    <mergeCell ref="G33:H33"/>
    <mergeCell ref="I33:O33"/>
    <mergeCell ref="P33:W33"/>
    <mergeCell ref="B34:W34"/>
    <mergeCell ref="C32:D32"/>
    <mergeCell ref="E32:F32"/>
    <mergeCell ref="G32:H32"/>
    <mergeCell ref="I32:O32"/>
    <mergeCell ref="P32:W32"/>
    <mergeCell ref="C30:D30"/>
    <mergeCell ref="E30:F30"/>
    <mergeCell ref="G30:H30"/>
    <mergeCell ref="I30:O30"/>
    <mergeCell ref="P30:W30"/>
    <mergeCell ref="Y30:Y31"/>
    <mergeCell ref="C31:D31"/>
    <mergeCell ref="E31:F31"/>
    <mergeCell ref="G31:H31"/>
    <mergeCell ref="I31:O31"/>
    <mergeCell ref="AC28:AD28"/>
    <mergeCell ref="C29:D29"/>
    <mergeCell ref="E29:F29"/>
    <mergeCell ref="G29:H29"/>
    <mergeCell ref="I29:O29"/>
    <mergeCell ref="P29:W29"/>
    <mergeCell ref="P31:W31"/>
    <mergeCell ref="C27:D27"/>
    <mergeCell ref="E27:F27"/>
    <mergeCell ref="G27:H27"/>
    <mergeCell ref="I27:O27"/>
    <mergeCell ref="P27:W27"/>
    <mergeCell ref="C28:D28"/>
    <mergeCell ref="E28:F28"/>
    <mergeCell ref="G28:H28"/>
    <mergeCell ref="I28:O28"/>
    <mergeCell ref="P28:W28"/>
    <mergeCell ref="Y25:Y26"/>
    <mergeCell ref="C26:D26"/>
    <mergeCell ref="E26:F26"/>
    <mergeCell ref="G26:H26"/>
    <mergeCell ref="I26:O26"/>
    <mergeCell ref="P26:W26"/>
    <mergeCell ref="I24:O24"/>
    <mergeCell ref="P24:W24"/>
    <mergeCell ref="C25:D25"/>
    <mergeCell ref="E25:F25"/>
    <mergeCell ref="G25:H25"/>
    <mergeCell ref="I25:O25"/>
    <mergeCell ref="P25:W25"/>
    <mergeCell ref="C23:D23"/>
    <mergeCell ref="E23:F23"/>
    <mergeCell ref="G23:H23"/>
    <mergeCell ref="I23:O23"/>
    <mergeCell ref="P23:W23"/>
    <mergeCell ref="Y23:Y24"/>
    <mergeCell ref="C24:D24"/>
    <mergeCell ref="E24:F24"/>
    <mergeCell ref="G24:H24"/>
    <mergeCell ref="AA1:AD1"/>
    <mergeCell ref="AA2:AD2"/>
    <mergeCell ref="C3:U3"/>
    <mergeCell ref="B4:AD4"/>
    <mergeCell ref="S18:U18"/>
    <mergeCell ref="V18:W18"/>
    <mergeCell ref="B20:B22"/>
    <mergeCell ref="C20:D22"/>
    <mergeCell ref="E20:F22"/>
    <mergeCell ref="G20:H22"/>
    <mergeCell ref="I20:O22"/>
    <mergeCell ref="P20:W22"/>
    <mergeCell ref="B13:S13"/>
    <mergeCell ref="V13:AC13"/>
    <mergeCell ref="B15:S15"/>
    <mergeCell ref="V15:AC15"/>
    <mergeCell ref="B17:L17"/>
    <mergeCell ref="N17:P17"/>
    <mergeCell ref="Q17:R17"/>
    <mergeCell ref="S17:U17"/>
    <mergeCell ref="V17:AC17"/>
    <mergeCell ref="X20:Y20"/>
    <mergeCell ref="AF4:BA11"/>
    <mergeCell ref="B5:AD5"/>
    <mergeCell ref="S6:AD6"/>
    <mergeCell ref="B9:D9"/>
    <mergeCell ref="E9:P9"/>
    <mergeCell ref="R9:T9"/>
    <mergeCell ref="U9:AA9"/>
    <mergeCell ref="B11:E11"/>
    <mergeCell ref="H11:J11"/>
    <mergeCell ref="K11:Q11"/>
    <mergeCell ref="S11:U11"/>
    <mergeCell ref="V11:AC11"/>
  </mergeCells>
  <phoneticPr fontId="1"/>
  <conditionalFormatting sqref="V13:AC13">
    <cfRule type="containsBlanks" dxfId="6" priority="5" stopIfTrue="1">
      <formula>LEN(TRIM(V13))=0</formula>
    </cfRule>
    <cfRule type="expression" dxfId="5" priority="6" stopIfTrue="1">
      <formula>"isblank(U11)"</formula>
    </cfRule>
  </conditionalFormatting>
  <conditionalFormatting sqref="V11 Z18 AB18 K11">
    <cfRule type="containsBlanks" dxfId="4" priority="7">
      <formula>LEN(TRIM(K11))=0</formula>
    </cfRule>
  </conditionalFormatting>
  <conditionalFormatting sqref="Y34">
    <cfRule type="cellIs" dxfId="3" priority="2" operator="greaterThan">
      <formula>9</formula>
    </cfRule>
    <cfRule type="cellIs" dxfId="2" priority="3" operator="greaterThan">
      <formula>9</formula>
    </cfRule>
  </conditionalFormatting>
  <conditionalFormatting sqref="C32:H33 X23:Y26 X29:Y33 E25:H26">
    <cfRule type="containsBlanks" dxfId="1" priority="4">
      <formula>LEN(TRIM(C23))=0</formula>
    </cfRule>
  </conditionalFormatting>
  <conditionalFormatting sqref="X23:X33">
    <cfRule type="cellIs" dxfId="0" priority="1" operator="greaterThan">
      <formula>7</formula>
    </cfRule>
  </conditionalFormatting>
  <dataValidations count="3">
    <dataValidation type="whole" allowBlank="1" showInputMessage="1" showErrorMessage="1" sqref="X23:X33">
      <formula1>1</formula1>
      <formula2>7</formula2>
    </dataValidation>
    <dataValidation type="whole" allowBlank="1" showInputMessage="1" showErrorMessage="1" sqref="Y23:Y33">
      <formula1>1</formula1>
      <formula2>2</formula2>
    </dataValidation>
    <dataValidation type="list" allowBlank="1" showInputMessage="1" showErrorMessage="1" sqref="V13:AC13">
      <formula1>$BP$8:$BP$12</formula1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拠１</vt:lpstr>
      <vt:lpstr>拠２</vt:lpstr>
      <vt:lpstr>中　拠3(A)</vt:lpstr>
      <vt:lpstr>中　拠3(B) </vt:lpstr>
      <vt:lpstr>拠１!Print_Area</vt:lpstr>
      <vt:lpstr>拠２!Print_Area</vt:lpstr>
      <vt:lpstr>'中　拠3(A)'!Print_Area</vt:lpstr>
      <vt:lpstr>'中　拠3(B)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和美</dc:creator>
  <cp:lastModifiedBy>Windows ユーザー</cp:lastModifiedBy>
  <cp:lastPrinted>2021-03-04T07:53:19Z</cp:lastPrinted>
  <dcterms:created xsi:type="dcterms:W3CDTF">2011-02-17T01:52:18Z</dcterms:created>
  <dcterms:modified xsi:type="dcterms:W3CDTF">2023-04-04T08:45:55Z</dcterms:modified>
</cp:coreProperties>
</file>