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400" windowHeight="8900" tabRatio="911" firstSheet="6" activeTab="6"/>
  </bookViews>
  <sheets>
    <sheet name="●使用実績（本部庁舎)" sheetId="1" state="hidden" r:id="rId1"/>
    <sheet name="積算（本部庁舎）" sheetId="2" state="hidden" r:id="rId2"/>
    <sheet name="付属書（本部庁舎）" sheetId="3" state="hidden" r:id="rId3"/>
    <sheet name="●使用実績（免許センター）" sheetId="4" state="hidden" r:id="rId4"/>
    <sheet name="積算（免許センター）" sheetId="5" state="hidden" r:id="rId5"/>
    <sheet name="使用実績（平H27)" sheetId="6" state="hidden" r:id="rId6"/>
    <sheet name="付属書（免許 センター）" sheetId="7" r:id="rId7"/>
    <sheet name="×付属書（本部 H28）" sheetId="8" state="hidden" r:id="rId8"/>
    <sheet name="付属書（平成 H28）" sheetId="9" state="hidden" r:id="rId9"/>
  </sheets>
  <definedNames>
    <definedName name="_xlnm.Print_Area" localSheetId="7">'×付属書（本部 H28）'!$B$1:$P$94</definedName>
    <definedName name="_xlnm.Print_Area" localSheetId="0">'●使用実績（本部庁舎)'!$A$1:$Z$57</definedName>
    <definedName name="_xlnm.Print_Area" localSheetId="3">'●使用実績（免許センター）'!$A$1:$AA$49</definedName>
    <definedName name="_xlnm.Print_Area" localSheetId="5">'使用実績（平H27)'!$A$1:$O$42</definedName>
    <definedName name="_xlnm.Print_Area" localSheetId="1">'積算（本部庁舎）'!$B$1:$J$32</definedName>
    <definedName name="_xlnm.Print_Area" localSheetId="4">'積算（免許センター）'!$B$1:$K$30</definedName>
    <definedName name="_xlnm.Print_Area" localSheetId="8">'付属書（平成 H28）'!$B$1:$P$51</definedName>
    <definedName name="_xlnm.Print_Area" localSheetId="2">'付属書（本部庁舎）'!$B$1:$P$56</definedName>
    <definedName name="_xlnm.Print_Area" localSheetId="6">'付属書（免許 センター）'!$A$1:$O$39</definedName>
  </definedNames>
  <calcPr fullCalcOnLoad="1"/>
</workbook>
</file>

<file path=xl/sharedStrings.xml><?xml version="1.0" encoding="utf-8"?>
<sst xmlns="http://schemas.openxmlformats.org/spreadsheetml/2006/main" count="1218" uniqueCount="241">
  <si>
    <t>契約電力</t>
  </si>
  <si>
    <t>最大需要電力</t>
  </si>
  <si>
    <t>合計電力量</t>
  </si>
  <si>
    <t>ピーク時間</t>
  </si>
  <si>
    <t>内訳</t>
  </si>
  <si>
    <t>区　　　分</t>
  </si>
  <si>
    <t>２月</t>
  </si>
  <si>
    <t>３月</t>
  </si>
  <si>
    <t>４月</t>
  </si>
  <si>
    <t>５月</t>
  </si>
  <si>
    <t>６月</t>
  </si>
  <si>
    <t>７月</t>
  </si>
  <si>
    <t>８月</t>
  </si>
  <si>
    <t>９月</t>
  </si>
  <si>
    <t>１月</t>
  </si>
  <si>
    <t>10月</t>
  </si>
  <si>
    <t>11月</t>
  </si>
  <si>
    <t>計</t>
  </si>
  <si>
    <t>-</t>
  </si>
  <si>
    <t>　</t>
  </si>
  <si>
    <t>基本料金</t>
  </si>
  <si>
    <t>注：１　予定電力量については、</t>
  </si>
  <si>
    <t>計(円/年)</t>
  </si>
  <si>
    <t>４月</t>
  </si>
  <si>
    <t>５月</t>
  </si>
  <si>
    <t>６月</t>
  </si>
  <si>
    <t>７月</t>
  </si>
  <si>
    <t>８月</t>
  </si>
  <si>
    <t>９月</t>
  </si>
  <si>
    <t>11月</t>
  </si>
  <si>
    <t>12月</t>
  </si>
  <si>
    <t>昼間時間(夏季)</t>
  </si>
  <si>
    <t>昼間時間(その他季)</t>
  </si>
  <si>
    <t>昼間時間（夏季）</t>
  </si>
  <si>
    <t>昼間時間（その他季）</t>
  </si>
  <si>
    <t>力率割引</t>
  </si>
  <si>
    <t>定率</t>
  </si>
  <si>
    <t>基本料金(予備電力）</t>
  </si>
  <si>
    <t>予備線</t>
  </si>
  <si>
    <t>夏　　季</t>
  </si>
  <si>
    <t>その他季</t>
  </si>
  <si>
    <t>注：１　夏季とは、毎年７月１日から９月30日までの期間</t>
  </si>
  <si>
    <t>　　２　その他季とは、毎年10月１日から翌年の６月30日までの期間</t>
  </si>
  <si>
    <t>　　　(2)　昼間時間(夏季)ほかは、直近使用実績を考慮した。（上記　使用量実績のとおり）</t>
  </si>
  <si>
    <t>施　設　名</t>
  </si>
  <si>
    <t>警察本部庁舎</t>
  </si>
  <si>
    <t>免許センター</t>
  </si>
  <si>
    <t>平成庁舎</t>
  </si>
  <si>
    <t>合計(円)</t>
  </si>
  <si>
    <t>合　　　計</t>
  </si>
  <si>
    <t xml:space="preserve">積算額 </t>
  </si>
  <si>
    <t>積算額</t>
  </si>
  <si>
    <t>予定単価(円/KW)</t>
  </si>
  <si>
    <t>予定電力量(KW)</t>
  </si>
  <si>
    <t>夏　季</t>
  </si>
  <si>
    <t>合　計</t>
  </si>
  <si>
    <t>夏季</t>
  </si>
  <si>
    <t>入札付属書（内訳計算書）</t>
  </si>
  <si>
    <t>【警察本部庁舎】</t>
  </si>
  <si>
    <t>商号又は名称</t>
  </si>
  <si>
    <t>代表者氏名</t>
  </si>
  <si>
    <t>印</t>
  </si>
  <si>
    <t>区　分</t>
  </si>
  <si>
    <t>電力量料金</t>
  </si>
  <si>
    <t>固有の</t>
  </si>
  <si>
    <t>予定契約電力</t>
  </si>
  <si>
    <t>予定力率割引</t>
  </si>
  <si>
    <t>基本料金単価</t>
  </si>
  <si>
    <t>月額</t>
  </si>
  <si>
    <t>予定使用電力量</t>
  </si>
  <si>
    <t>電力量料金単価</t>
  </si>
  <si>
    <t>割引額</t>
  </si>
  <si>
    <t>電気料金合計</t>
  </si>
  <si>
    <t>（ｋＷ）</t>
  </si>
  <si>
    <t>（円／ｋＷ）</t>
  </si>
  <si>
    <t>（円）</t>
  </si>
  <si>
    <t>（ｋＷｈ）</t>
  </si>
  <si>
    <t>（円／ｋＷｈ）</t>
  </si>
  <si>
    <t>（常時）</t>
  </si>
  <si>
    <t>（昼　間）　</t>
  </si>
  <si>
    <t>（予備線）</t>
  </si>
  <si>
    <t xml:space="preserve">（夜　間）  </t>
  </si>
  <si>
    <t xml:space="preserve">（夜　間） </t>
  </si>
  <si>
    <t>（ピーク）　</t>
  </si>
  <si>
    <t>（ピーク）　</t>
  </si>
  <si>
    <t>執行予定額</t>
  </si>
  <si>
    <t>現行単価</t>
  </si>
  <si>
    <t>力率割引</t>
  </si>
  <si>
    <t>平日時間(夏季)</t>
  </si>
  <si>
    <t>-</t>
  </si>
  <si>
    <t>平日時間(その他季)</t>
  </si>
  <si>
    <t>-</t>
  </si>
  <si>
    <t>合計</t>
  </si>
  <si>
    <t>－</t>
  </si>
  <si>
    <t>年間合計金額</t>
  </si>
  <si>
    <t>（注　意）</t>
  </si>
  <si>
    <t>　　　１　記載する各単価、割引額等の金額には、消費税及び地方消費税相当額を含む金額を記入すること。</t>
  </si>
  <si>
    <t>　　　３　月毎の電気料金合計欄には１円未満の端数を切り捨てた金額を記載することとし、年間合計金額欄には各月の電気料金を合計した金額を記載すること。</t>
  </si>
  <si>
    <t>　　　４　区分欄の月表示は使用月を示す。</t>
  </si>
  <si>
    <t>12月</t>
  </si>
  <si>
    <t>積算額（消費税等相当額を含む）</t>
  </si>
  <si>
    <t xml:space="preserve"> 基本料金</t>
  </si>
  <si>
    <t xml:space="preserve"> 基本料金（予備電力）</t>
  </si>
  <si>
    <t xml:space="preserve"> 昼間時間（夏季）</t>
  </si>
  <si>
    <t xml:space="preserve"> ピーク時間</t>
  </si>
  <si>
    <t xml:space="preserve"> 昼間時間（その他季）</t>
  </si>
  <si>
    <t xml:space="preserve"> 夜間時間</t>
  </si>
  <si>
    <t xml:space="preserve"> 夏　　季</t>
  </si>
  <si>
    <t xml:space="preserve"> その他季</t>
  </si>
  <si>
    <t>負担額</t>
  </si>
  <si>
    <t>割合（％）</t>
  </si>
  <si>
    <t>割合(％)</t>
  </si>
  <si>
    <t>負担額(円)</t>
  </si>
  <si>
    <t>負担割合</t>
  </si>
  <si>
    <t>（平成27年度）6月～3月</t>
  </si>
  <si>
    <t>夜間時間</t>
  </si>
  <si>
    <t>　　２　予定単価は、標準料金表（平成26年４月１日実施・中国電力株式会社）により算出した。</t>
  </si>
  <si>
    <t>（平成28年度）4月～5月</t>
  </si>
  <si>
    <t>12月</t>
  </si>
  <si>
    <t>予備電力</t>
  </si>
  <si>
    <t>　　　(1)　基本料金(最大需要電力×12月)の予定電力量は、直近使用実績を考慮し、200kW/月×12月=2,400kWとした。</t>
  </si>
  <si>
    <t>　　３　夜間時間とは、上記１・２の期間において昼間時間（ピーク時間を含む）を除く時間をいう。</t>
  </si>
  <si>
    <t>　　　(2)　夏季ほかは、直近使用実績を考慮した。（上記　使用量実績のとおり）</t>
  </si>
  <si>
    <t>　　　２　燃料費調整及び電気事業者による再生可能エネルギー電気の調達に関する特別措置法に基づく賦課金は考慮しないこと。</t>
  </si>
  <si>
    <t xml:space="preserve">　　様式第５－２－１号 </t>
  </si>
  <si>
    <t>内、交通管制
　　センター電力量</t>
  </si>
  <si>
    <t>内、交通管制センター分（警察活動費）</t>
  </si>
  <si>
    <t>合　計</t>
  </si>
  <si>
    <t>※下記予定単価による電気料</t>
  </si>
  <si>
    <t>内、交通管制センター分</t>
  </si>
  <si>
    <t>使用量実績（直近１年間）【平成庁舎】</t>
  </si>
  <si>
    <t>平成27年</t>
  </si>
  <si>
    <t>夜間時間</t>
  </si>
  <si>
    <t>平成28年6月～平成29年5月使用見込電力量(KWh)</t>
  </si>
  <si>
    <t>昼間時間(夏季)</t>
  </si>
  <si>
    <t>ピーク時間</t>
  </si>
  <si>
    <t>昼間時間(その他季)</t>
  </si>
  <si>
    <t>（平成28年度）6月～3月</t>
  </si>
  <si>
    <t>（平成29年度）4月～5月</t>
  </si>
  <si>
    <t>５月</t>
  </si>
  <si>
    <t>６月</t>
  </si>
  <si>
    <t>７月</t>
  </si>
  <si>
    <t>８月</t>
  </si>
  <si>
    <t>９月</t>
  </si>
  <si>
    <t>10月</t>
  </si>
  <si>
    <t>11月</t>
  </si>
  <si>
    <t>12月</t>
  </si>
  <si>
    <t>２月</t>
  </si>
  <si>
    <t>（平成29年度）4月～3月</t>
  </si>
  <si>
    <t>力率</t>
  </si>
  <si>
    <t>１０月</t>
  </si>
  <si>
    <t>１１月</t>
  </si>
  <si>
    <t>１２月</t>
  </si>
  <si>
    <t>2月</t>
  </si>
  <si>
    <t>3月</t>
  </si>
  <si>
    <t>注：１　昼間時間(夏季)とは、毎年７月１日から９月30日までの期間の８時～22時の時間。なお、この期間の13時～16時まではピーク時間という。 （ただし、ピーク時間は、日曜日及び「国民の祝日に関する法律」に規定する休日は除く。）</t>
  </si>
  <si>
    <t>　　　　※一般電気事業者は電気料金等供給の条件を定めた約款の許可（経済産業大臣）を受けなければならないが、消費税引上げの正式な通知がないので引上げ後の約款の許可を受けることができないため。</t>
  </si>
  <si>
    <t>平成28年
６月</t>
  </si>
  <si>
    <t>平成29年
１月</t>
  </si>
  <si>
    <t>平成29年
４月</t>
  </si>
  <si>
    <t>平成30年
１月</t>
  </si>
  <si>
    <t>　　　１　記載する各単価、割引額等の金額には、消費税及び地方消費税相当額を含む金額を記入すること。（消費税率は８％とする。）</t>
  </si>
  <si>
    <t>平成30年度</t>
  </si>
  <si>
    <t>　平成28年度</t>
  </si>
  <si>
    <t>※　積算内訳は、別添のとおり （消費税等相当額を含む）</t>
  </si>
  <si>
    <t>　平成29年度・平成30年度</t>
  </si>
  <si>
    <t>Ｈ28年度合計金額</t>
  </si>
  <si>
    <t>２年間（H29年度・H30年度）
合計金額</t>
  </si>
  <si>
    <t xml:space="preserve">　　様式第５－２号 </t>
  </si>
  <si>
    <t>１月</t>
  </si>
  <si>
    <t>合計金額</t>
  </si>
  <si>
    <t>年　　度</t>
  </si>
  <si>
    <t>Ａ</t>
  </si>
  <si>
    <t>金　　額（円）</t>
  </si>
  <si>
    <t>参考：</t>
  </si>
  <si>
    <t>一般電気事業者の電気料金は、内税で電気料金を設定している。
一般電気事業者は電気料金等供給の条件を定めた約款の許可（経済産業大臣）を受けなければならないが、消費税引上げの正式な通知がないので引上げ後の約款の許可を受けることができないため、平成29年4月以降も中国電力(株)の平成28年４月１日実施標準料金表により算出した。</t>
  </si>
  <si>
    <t>　　　２　力率割引又は割増、燃料費調整及び電気事業者による再生可能エネルギー電気の調達に関する特別措置法に基づく</t>
  </si>
  <si>
    <t>　　　　賦課金は考慮しないこと。</t>
  </si>
  <si>
    <t>　　　３　月毎の電気料金合計欄には１円未満の端数を切り捨てた金額を記載することとし、年間合計金額欄には各月の</t>
  </si>
  <si>
    <t xml:space="preserve">        電気料金を合計した金額を記載すること。</t>
  </si>
  <si>
    <t>※入札書にはＡ欄の金額の108分の100に相当する金額を記載すること。</t>
  </si>
  <si>
    <t>合　計(積算価格)</t>
  </si>
  <si>
    <t>うち消費税及び地方消費税</t>
  </si>
  <si>
    <t>参考価格（税抜き）</t>
  </si>
  <si>
    <t>　　２　昼間時間(その他季)とは、毎年10月１日から翌年の６月30日までの期間の８時～22時の時間。</t>
  </si>
  <si>
    <t>平成29年度</t>
  </si>
  <si>
    <t>平成31年４月～平成34年３月使用見込電力量(KWh)</t>
  </si>
  <si>
    <t>H32年
１月</t>
  </si>
  <si>
    <t>H33年
１月</t>
  </si>
  <si>
    <t>H34年
１月</t>
  </si>
  <si>
    <t>H31年
４月</t>
  </si>
  <si>
    <t>H33年
４月</t>
  </si>
  <si>
    <t>（平成31年度）4月～3月</t>
  </si>
  <si>
    <t>（平成32年度）4月～3月</t>
  </si>
  <si>
    <t>（平成33年度）4月～3月</t>
  </si>
  <si>
    <t>平成31年度計(円)</t>
  </si>
  <si>
    <t>平成32年度計(円)</t>
  </si>
  <si>
    <t>平成33年度計(円)</t>
  </si>
  <si>
    <t>　　３　平成31年10月１日に消費税率10％に引き上げが予定されているが、平成31年4月以降も消費税８％の単価で積算した。</t>
  </si>
  <si>
    <t>平成31年度(4月～3月)</t>
  </si>
  <si>
    <t>平成32年度(4月～3月)</t>
  </si>
  <si>
    <t>平成33年度(4月～3月)</t>
  </si>
  <si>
    <r>
      <t>　　　(1)　基本料金の予定電力量は、直近使用実績を考慮し、</t>
    </r>
    <r>
      <rPr>
        <sz val="10.5"/>
        <color indexed="10"/>
        <rFont val="ＭＳ 明朝"/>
        <family val="1"/>
      </rPr>
      <t>372</t>
    </r>
    <r>
      <rPr>
        <sz val="10.5"/>
        <rFont val="ＭＳ 明朝"/>
        <family val="1"/>
      </rPr>
      <t>kW/月とした。</t>
    </r>
  </si>
  <si>
    <t>　　２　予定単価は、標準料金表（平成28年４月１日実施〔変更なし〕・中国電力株式会社）により算出した。</t>
  </si>
  <si>
    <t>32年度</t>
  </si>
  <si>
    <t>33年度</t>
  </si>
  <si>
    <t>(円未満切捨て）</t>
  </si>
  <si>
    <t>(端数調整）</t>
  </si>
  <si>
    <t>【年度別】</t>
  </si>
  <si>
    <t>平成31年4月～平成34年3月使用見込電力量(KWh)</t>
  </si>
  <si>
    <t>31年
1月</t>
  </si>
  <si>
    <t>32年
1月</t>
  </si>
  <si>
    <t>33年
４月</t>
  </si>
  <si>
    <t>34年
1月</t>
  </si>
  <si>
    <t>その他季節</t>
  </si>
  <si>
    <r>
      <t>　　　(1)　基本料金の予定電力量は、直近使用実績を考慮し、205</t>
    </r>
    <r>
      <rPr>
        <sz val="10.5"/>
        <rFont val="ＭＳ 明朝"/>
        <family val="1"/>
      </rPr>
      <t>kW/月とした。</t>
    </r>
  </si>
  <si>
    <t>平成29年度</t>
  </si>
  <si>
    <t>使用量実績（直近１年度）【島根県運転免許センター】</t>
  </si>
  <si>
    <t>使用量実績（直近１年度）【島根県警察本部庁舎】</t>
  </si>
  <si>
    <t>（2019.4.1～2020.3.31）</t>
  </si>
  <si>
    <t>H31年度（2019年度）</t>
  </si>
  <si>
    <t>H32年度（2020年度）</t>
  </si>
  <si>
    <t>（2020.4.1～2021.3.31）</t>
  </si>
  <si>
    <t>H33年度（2021年度）</t>
  </si>
  <si>
    <t>（2021.4.1～2022.3.31）</t>
  </si>
  <si>
    <r>
      <rPr>
        <sz val="11"/>
        <rFont val="ＭＳ 明朝"/>
        <family val="1"/>
      </rPr>
      <t>合計金額</t>
    </r>
    <r>
      <rPr>
        <sz val="10.5"/>
        <rFont val="ＭＳ 明朝"/>
        <family val="1"/>
      </rPr>
      <t>（３年分）</t>
    </r>
  </si>
  <si>
    <t>【島根県運転免許センター】</t>
  </si>
  <si>
    <t>　　　　　なお、各単価等は平成31年４月１日現在の金額（消費税等の引上げを考慮しない。）で計算すること。</t>
  </si>
  <si>
    <t>島根県警察本部庁舎で使用する電気調達</t>
  </si>
  <si>
    <t>島根県運転免許センターで使用する電気調達</t>
  </si>
  <si>
    <t>【島根県警察本部庁舎】</t>
  </si>
  <si>
    <t>１　記載する各単価、割引額等の金額には、消費税及び地方消費税相当額を含む金額を記入すること。</t>
  </si>
  <si>
    <t>３　月毎の電気料金合計欄には１円未満の端数を切り捨てた金額を記載することとし、年間合計金額欄には各月の</t>
  </si>
  <si>
    <t>　電気料金を合計した金額を記載すること。</t>
  </si>
  <si>
    <t>４　区分欄の月表示は使用月を示す。</t>
  </si>
  <si>
    <t>入札金額（税抜）</t>
  </si>
  <si>
    <t>※Ａ欄に記載する金額の110分の100</t>
  </si>
  <si>
    <t>に相当する金額を記入</t>
  </si>
  <si>
    <r>
      <t>５　総価の入札金額（税抜き）にあっては、総価を割り戻した際、小数点以下を</t>
    </r>
    <r>
      <rPr>
        <b/>
        <sz val="10.5"/>
        <rFont val="ＭＳ 明朝"/>
        <family val="1"/>
      </rPr>
      <t>切り上げる</t>
    </r>
    <r>
      <rPr>
        <sz val="10.5"/>
        <rFont val="ＭＳ 明朝"/>
        <family val="1"/>
      </rPr>
      <t>ものと統一する。</t>
    </r>
  </si>
  <si>
    <t>２　力率割引又は割増、燃料費調整及び電気事業者による再生可能エネルギー電気の利用の促進に関する特別措置法に</t>
  </si>
  <si>
    <t>　基づく賦課金は考慮しないこと。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</si>
</sst>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00_ "/>
    <numFmt numFmtId="179" formatCode="#,##0_____ ;[Red]\-#,##0\ "/>
    <numFmt numFmtId="180" formatCode="#,##0__________\ ;[Red]\-#,##0\ "/>
    <numFmt numFmtId="181" formatCode="[Red]#,##0.00_____;\-###0.00"/>
    <numFmt numFmtId="182" formatCode="#,##0.00__________\ ;[Red]\-#,##0\ "/>
    <numFmt numFmtId="183" formatCode="#,##0_________ ;[Red]\-#,##0\ "/>
    <numFmt numFmtId="184" formatCode="#,##0________\ ;[Red]\-#,##0\ "/>
    <numFmt numFmtId="185" formatCode="#,##0_____________ ;[Red]\-#,##0\ "/>
    <numFmt numFmtId="186" formatCode="#,##0_________________ ;[Red]\-#,##0\ "/>
    <numFmt numFmtId="187" formatCode="#,##0.00_ ;[Red]\-#,##0.00\ "/>
    <numFmt numFmtId="188" formatCode="#,##0_ ;[Red]\-#,##0\ "/>
    <numFmt numFmtId="189" formatCode="#,##0;&quot;△ &quot;#,##0"/>
    <numFmt numFmtId="190" formatCode="#,##0.00;&quot;△ &quot;#,##0.00"/>
    <numFmt numFmtId="191" formatCode="0.00_);[Red]\(0.00\)"/>
    <numFmt numFmtId="192" formatCode="#,##0.00_);[Red]\(#,##0.00\)"/>
    <numFmt numFmtId="193" formatCode="0.0%"/>
    <numFmt numFmtId="194" formatCode="0.00;&quot;△ &quot;0.00"/>
    <numFmt numFmtId="195" formatCode="#,##0.00_ "/>
    <numFmt numFmtId="196" formatCode="#,##0.0;&quot;△ &quot;#,##0.0"/>
    <numFmt numFmtId="197" formatCode="#,##0_ "/>
    <numFmt numFmtId="198" formatCode="0_);[Red]\(0\)"/>
    <numFmt numFmtId="199" formatCode="#,##0_);[Red]\(#,##0\)"/>
    <numFmt numFmtId="200" formatCode="0.000%"/>
    <numFmt numFmtId="201" formatCode="0.0000%"/>
    <numFmt numFmtId="202" formatCode="#,##0.0_ ;[Red]\-#,##0.0\ "/>
    <numFmt numFmtId="203" formatCode="#,##0.0_ "/>
  </numFmts>
  <fonts count="51">
    <font>
      <sz val="10.5"/>
      <name val="ＭＳ 明朝"/>
      <family val="1"/>
    </font>
    <font>
      <sz val="6"/>
      <name val="ＭＳ 明朝"/>
      <family val="1"/>
    </font>
    <font>
      <sz val="14"/>
      <name val="ＭＳ 明朝"/>
      <family val="1"/>
    </font>
    <font>
      <b/>
      <sz val="14"/>
      <name val="ＭＳ 明朝"/>
      <family val="1"/>
    </font>
    <font>
      <sz val="9"/>
      <name val="ＭＳ 明朝"/>
      <family val="1"/>
    </font>
    <font>
      <sz val="24"/>
      <name val="ＭＳ 明朝"/>
      <family val="1"/>
    </font>
    <font>
      <sz val="10"/>
      <name val="ＭＳ 明朝"/>
      <family val="1"/>
    </font>
    <font>
      <sz val="18"/>
      <name val="ＭＳ 明朝"/>
      <family val="1"/>
    </font>
    <font>
      <sz val="11"/>
      <name val="ＭＳ 明朝"/>
      <family val="1"/>
    </font>
    <font>
      <u val="single"/>
      <sz val="12"/>
      <name val="ＭＳ 明朝"/>
      <family val="1"/>
    </font>
    <font>
      <sz val="12"/>
      <name val="ＭＳ 明朝"/>
      <family val="1"/>
    </font>
    <font>
      <sz val="10.5"/>
      <color indexed="10"/>
      <name val="ＭＳ 明朝"/>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24997000396251678"/>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color indexed="63"/>
      </left>
      <right style="hair"/>
      <top style="hair"/>
      <bottom style="thin"/>
    </border>
    <border>
      <left style="hair"/>
      <right style="hair"/>
      <top style="hair"/>
      <bottom style="thin"/>
    </border>
    <border>
      <left>
        <color indexed="63"/>
      </left>
      <right style="thin"/>
      <top style="thin"/>
      <bottom style="thin"/>
    </border>
    <border>
      <left style="hair"/>
      <right style="hair"/>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style="hair"/>
      <right>
        <color indexed="63"/>
      </right>
      <top style="hair"/>
      <bottom style="hair"/>
    </border>
    <border>
      <left style="thin"/>
      <right style="hair"/>
      <top style="thin"/>
      <bottom style="thin"/>
    </border>
    <border>
      <left>
        <color indexed="63"/>
      </left>
      <right style="hair"/>
      <top style="thin"/>
      <bottom style="thin"/>
    </border>
    <border>
      <left style="hair"/>
      <right style="hair"/>
      <top style="hair"/>
      <bottom style="hair"/>
    </border>
    <border>
      <left style="thin"/>
      <right style="thin"/>
      <top style="hair"/>
      <bottom>
        <color indexed="63"/>
      </bottom>
    </border>
    <border>
      <left style="hair"/>
      <right style="hair"/>
      <top style="hair"/>
      <bottom>
        <color indexed="63"/>
      </bottom>
    </border>
    <border>
      <left style="thin"/>
      <right style="thin"/>
      <top style="hair"/>
      <bottom style="hair"/>
    </border>
    <border>
      <left style="hair"/>
      <right style="hair"/>
      <top>
        <color indexed="63"/>
      </top>
      <bottom style="thin"/>
    </border>
    <border>
      <left>
        <color indexed="63"/>
      </left>
      <right style="hair"/>
      <top>
        <color indexed="63"/>
      </top>
      <bottom style="hair"/>
    </border>
    <border>
      <left style="hair"/>
      <right style="hair"/>
      <top>
        <color indexed="63"/>
      </top>
      <bottom style="hair"/>
    </border>
    <border>
      <left style="thin"/>
      <right style="thin"/>
      <top>
        <color indexed="63"/>
      </top>
      <bottom style="hair"/>
    </border>
    <border>
      <left>
        <color indexed="63"/>
      </left>
      <right style="hair"/>
      <top style="hair"/>
      <bottom style="hair"/>
    </border>
    <border>
      <left style="thin"/>
      <right style="thin"/>
      <top style="hair"/>
      <bottom style="thin"/>
    </border>
    <border>
      <left style="hair"/>
      <right>
        <color indexed="63"/>
      </right>
      <top style="hair"/>
      <bottom>
        <color indexed="63"/>
      </bottom>
    </border>
    <border>
      <left style="thin"/>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thin"/>
      <bottom style="thin"/>
    </border>
    <border>
      <left style="hair"/>
      <right style="hair"/>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color indexed="63"/>
      </right>
      <top style="thin"/>
      <bottom style="hair"/>
    </border>
    <border>
      <left>
        <color indexed="63"/>
      </left>
      <right style="thin"/>
      <top style="hair"/>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thin"/>
      <bottom>
        <color indexed="63"/>
      </bottom>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color indexed="63"/>
      </bottom>
    </border>
    <border>
      <left>
        <color indexed="63"/>
      </left>
      <right style="hair"/>
      <top>
        <color indexed="63"/>
      </top>
      <bottom>
        <color indexed="63"/>
      </bottom>
    </border>
    <border>
      <left>
        <color indexed="63"/>
      </left>
      <right style="medium"/>
      <top>
        <color indexed="63"/>
      </top>
      <bottom>
        <color indexed="63"/>
      </bottom>
    </border>
    <border>
      <left>
        <color indexed="63"/>
      </left>
      <right style="thin"/>
      <top style="thin"/>
      <bottom style="hair"/>
    </border>
    <border>
      <left style="hair"/>
      <right style="medium"/>
      <top style="thin"/>
      <bottom style="hair"/>
    </border>
    <border>
      <left style="hair"/>
      <right style="medium"/>
      <top style="hair"/>
      <bottom style="hair"/>
    </border>
    <border>
      <left>
        <color indexed="63"/>
      </left>
      <right>
        <color indexed="63"/>
      </right>
      <top style="hair"/>
      <bottom>
        <color indexed="63"/>
      </bottom>
    </border>
    <border>
      <left>
        <color indexed="63"/>
      </left>
      <right style="hair"/>
      <top style="hair"/>
      <bottom>
        <color indexed="63"/>
      </bottom>
    </border>
    <border>
      <left style="hair"/>
      <right style="medium"/>
      <top style="hair"/>
      <bottom>
        <color indexed="63"/>
      </bottom>
    </border>
    <border>
      <left style="hair"/>
      <right>
        <color indexed="63"/>
      </right>
      <top style="thin"/>
      <bottom style="thin"/>
    </border>
    <border>
      <left style="hair"/>
      <right style="medium"/>
      <top style="thin"/>
      <bottom style="thin"/>
    </border>
    <border>
      <left style="thin"/>
      <right>
        <color indexed="63"/>
      </right>
      <top>
        <color indexed="63"/>
      </top>
      <bottom style="medium"/>
    </border>
    <border>
      <left style="hair"/>
      <right style="hair"/>
      <top>
        <color indexed="63"/>
      </top>
      <bottom>
        <color indexed="63"/>
      </bottom>
    </border>
    <border diagonalDown="1">
      <left style="hair"/>
      <right>
        <color indexed="63"/>
      </right>
      <top style="thin"/>
      <bottom style="thin"/>
      <diagonal style="thin"/>
    </border>
    <border diagonalDown="1">
      <left style="hair"/>
      <right>
        <color indexed="63"/>
      </right>
      <top style="hair"/>
      <bottom style="hair"/>
      <diagonal style="thin"/>
    </border>
    <border>
      <left style="hair"/>
      <right>
        <color indexed="63"/>
      </right>
      <top>
        <color indexed="63"/>
      </top>
      <bottom style="thin"/>
    </border>
    <border>
      <left style="hair"/>
      <right>
        <color indexed="63"/>
      </right>
      <top style="hair"/>
      <bottom style="thin"/>
    </border>
    <border>
      <left style="thin"/>
      <right style="hair"/>
      <top style="thin"/>
      <bottom>
        <color indexed="63"/>
      </bottom>
    </border>
    <border>
      <left style="hair"/>
      <right>
        <color indexed="63"/>
      </right>
      <top style="medium"/>
      <bottom style="hair"/>
    </border>
    <border>
      <left style="hair"/>
      <right>
        <color indexed="63"/>
      </right>
      <top style="hair"/>
      <bottom style="double"/>
    </border>
    <border>
      <left style="hair"/>
      <right style="medium"/>
      <top style="hair"/>
      <bottom style="double"/>
    </border>
    <border>
      <left>
        <color indexed="63"/>
      </left>
      <right>
        <color indexed="63"/>
      </right>
      <top style="thin"/>
      <bottom style="medium"/>
    </border>
    <border>
      <left style="hair"/>
      <right>
        <color indexed="63"/>
      </right>
      <top style="medium"/>
      <bottom style="double"/>
    </border>
    <border>
      <left style="double"/>
      <right style="hair"/>
      <top style="hair"/>
      <bottom style="double"/>
    </border>
    <border diagonalDown="1">
      <left style="hair"/>
      <right>
        <color indexed="63"/>
      </right>
      <top style="hair"/>
      <bottom>
        <color indexed="63"/>
      </bottom>
      <diagonal style="thin"/>
    </border>
    <border>
      <left>
        <color indexed="63"/>
      </left>
      <right>
        <color indexed="63"/>
      </right>
      <top>
        <color indexed="63"/>
      </top>
      <bottom style="medium"/>
    </border>
    <border>
      <left>
        <color indexed="63"/>
      </left>
      <right>
        <color indexed="63"/>
      </right>
      <top style="medium"/>
      <bottom style="hair"/>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style="medium"/>
      <right style="hair"/>
      <top>
        <color indexed="63"/>
      </top>
      <bottom style="medium"/>
    </border>
    <border>
      <left style="thin"/>
      <right>
        <color indexed="63"/>
      </right>
      <top style="hair"/>
      <bottom style="medium"/>
    </border>
    <border>
      <left>
        <color indexed="63"/>
      </left>
      <right style="hair"/>
      <top style="hair"/>
      <bottom style="medium"/>
    </border>
    <border>
      <left style="hair"/>
      <right style="medium"/>
      <top style="hair"/>
      <bottom style="medium"/>
    </border>
    <border>
      <left style="hair"/>
      <right style="thin"/>
      <top style="hair"/>
      <bottom style="medium"/>
    </border>
    <border>
      <left style="hair"/>
      <right style="hair"/>
      <top style="double"/>
      <bottom>
        <color indexed="63"/>
      </bottom>
    </border>
    <border>
      <left style="hair"/>
      <right style="thin"/>
      <top style="double"/>
      <bottom>
        <color indexed="63"/>
      </bottom>
    </border>
    <border>
      <left style="thin"/>
      <right style="thin"/>
      <top style="double"/>
      <bottom>
        <color indexed="63"/>
      </bottom>
    </border>
    <border>
      <left style="hair"/>
      <right>
        <color indexed="63"/>
      </right>
      <top>
        <color indexed="63"/>
      </top>
      <bottom>
        <color indexed="63"/>
      </bottom>
    </border>
    <border>
      <left style="double"/>
      <right style="hair"/>
      <top style="hair"/>
      <bottom style="thin"/>
    </border>
    <border>
      <left style="medium"/>
      <right style="hair"/>
      <top>
        <color indexed="63"/>
      </top>
      <bottom style="thin"/>
    </border>
    <border diagonalDown="1">
      <left style="hair"/>
      <right>
        <color indexed="63"/>
      </right>
      <top style="thin"/>
      <bottom>
        <color indexed="63"/>
      </bottom>
      <diagonal style="thin"/>
    </border>
    <border>
      <left style="hair"/>
      <right style="thin"/>
      <top style="hair"/>
      <bottom>
        <color indexed="63"/>
      </bottom>
    </border>
    <border>
      <left style="hair"/>
      <right style="hair"/>
      <top style="hair"/>
      <bottom style="double"/>
    </border>
    <border>
      <left style="hair"/>
      <right style="thin"/>
      <top style="thin"/>
      <bottom style="hair"/>
    </border>
    <border>
      <left style="double"/>
      <right style="hair"/>
      <top>
        <color indexed="63"/>
      </top>
      <bottom>
        <color indexed="63"/>
      </bottom>
    </border>
    <border>
      <left style="hair"/>
      <right style="thin"/>
      <top>
        <color indexed="63"/>
      </top>
      <bottom style="thin"/>
    </border>
    <border>
      <left>
        <color indexed="63"/>
      </left>
      <right style="hair"/>
      <top>
        <color indexed="63"/>
      </top>
      <bottom style="medium"/>
    </border>
    <border>
      <left>
        <color indexed="63"/>
      </left>
      <right>
        <color indexed="63"/>
      </right>
      <top>
        <color indexed="63"/>
      </top>
      <bottom style="double"/>
    </border>
    <border>
      <left>
        <color indexed="63"/>
      </left>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medium"/>
      <bottom style="medium"/>
    </border>
    <border>
      <left>
        <color indexed="63"/>
      </left>
      <right>
        <color indexed="63"/>
      </right>
      <top style="medium"/>
      <bottom style="medium"/>
    </border>
    <border>
      <left style="hair"/>
      <right style="medium"/>
      <top>
        <color indexed="63"/>
      </top>
      <bottom>
        <color indexed="63"/>
      </bottom>
    </border>
    <border>
      <left style="hair"/>
      <right style="medium"/>
      <top style="hair"/>
      <bottom style="thin"/>
    </border>
    <border>
      <left style="hair"/>
      <right style="medium"/>
      <top style="thin"/>
      <bottom>
        <color indexed="63"/>
      </bottom>
    </border>
    <border>
      <left style="medium"/>
      <right style="medium"/>
      <top>
        <color indexed="63"/>
      </top>
      <bottom>
        <color indexed="63"/>
      </bottom>
    </border>
    <border>
      <left style="thin"/>
      <right style="thin"/>
      <top style="medium"/>
      <bottom style="medium"/>
    </border>
    <border>
      <left style="double"/>
      <right style="hair"/>
      <top style="thin"/>
      <bottom>
        <color indexed="63"/>
      </bottom>
    </border>
    <border>
      <left style="thin"/>
      <right>
        <color indexed="63"/>
      </right>
      <top style="medium"/>
      <bottom style="medium"/>
    </border>
    <border>
      <left>
        <color indexed="63"/>
      </left>
      <right style="medium"/>
      <top style="medium"/>
      <bottom style="medium"/>
    </border>
    <border>
      <left style="thin"/>
      <right style="hair"/>
      <top>
        <color indexed="63"/>
      </top>
      <bottom>
        <color indexed="63"/>
      </bottom>
    </border>
    <border>
      <left style="hair"/>
      <right style="thin"/>
      <top>
        <color indexed="63"/>
      </top>
      <bottom>
        <color indexed="63"/>
      </bottom>
    </border>
    <border>
      <left style="thin"/>
      <right style="thin"/>
      <top style="hair"/>
      <bottom style="double"/>
    </border>
    <border>
      <left style="thin"/>
      <right style="hair"/>
      <top style="hair"/>
      <bottom style="double"/>
    </border>
    <border>
      <left style="hair"/>
      <right style="thin"/>
      <top style="hair"/>
      <bottom style="double"/>
    </border>
    <border>
      <left style="thin"/>
      <right style="hair"/>
      <top style="hair"/>
      <bottom>
        <color indexed="63"/>
      </bottom>
    </border>
    <border>
      <left style="thin"/>
      <right style="hair"/>
      <top>
        <color indexed="63"/>
      </top>
      <bottom style="thin"/>
    </border>
    <border>
      <left style="medium"/>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hair"/>
    </border>
    <border>
      <left>
        <color indexed="63"/>
      </left>
      <right style="thin"/>
      <top style="double"/>
      <bottom style="hair"/>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hair"/>
      <top style="thin"/>
      <bottom style="hair"/>
    </border>
    <border>
      <left style="thin"/>
      <right>
        <color indexed="63"/>
      </right>
      <top style="hair"/>
      <bottom style="double"/>
    </border>
    <border>
      <left>
        <color indexed="63"/>
      </left>
      <right style="hair"/>
      <top style="hair"/>
      <bottom style="double"/>
    </border>
    <border>
      <left>
        <color indexed="63"/>
      </left>
      <right style="thin"/>
      <top style="hair"/>
      <bottom style="double"/>
    </border>
    <border>
      <left style="thin"/>
      <right style="thin"/>
      <top style="double"/>
      <bottom style="hair"/>
    </border>
    <border>
      <left style="medium"/>
      <right>
        <color indexed="63"/>
      </right>
      <top style="thin"/>
      <bottom>
        <color indexed="63"/>
      </bottom>
    </border>
    <border>
      <left style="thin"/>
      <right>
        <color indexed="63"/>
      </right>
      <top style="double"/>
      <bottom>
        <color indexed="63"/>
      </bottom>
    </border>
    <border>
      <left>
        <color indexed="63"/>
      </left>
      <right style="hair"/>
      <top style="double"/>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thin"/>
      <top style="medium"/>
      <bottom style="medium"/>
    </border>
    <border diagonalDown="1">
      <left style="thin"/>
      <right style="hair"/>
      <top style="thin"/>
      <bottom style="hair"/>
      <diagonal style="thin"/>
    </border>
    <border diagonalDown="1">
      <left style="hair"/>
      <right style="hair"/>
      <top style="thin"/>
      <bottom style="hair"/>
      <diagonal style="thin"/>
    </border>
    <border>
      <left style="double"/>
      <right>
        <color indexed="63"/>
      </right>
      <top style="thin"/>
      <bottom style="hair"/>
    </border>
    <border>
      <left>
        <color indexed="63"/>
      </left>
      <right style="medium"/>
      <top style="thin"/>
      <bottom style="hair"/>
    </border>
    <border>
      <left style="thin"/>
      <right>
        <color indexed="63"/>
      </right>
      <top style="hair"/>
      <bottom>
        <color indexed="63"/>
      </bottom>
    </border>
    <border>
      <left style="double"/>
      <right>
        <color indexed="63"/>
      </right>
      <top style="hair"/>
      <bottom style="hair"/>
    </border>
    <border>
      <left>
        <color indexed="63"/>
      </left>
      <right style="medium"/>
      <top style="hair"/>
      <bottom style="hair"/>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double"/>
      <diagonal style="thin"/>
    </border>
    <border diagonalDown="1">
      <left>
        <color indexed="63"/>
      </left>
      <right style="thin"/>
      <top>
        <color indexed="63"/>
      </top>
      <bottom style="double"/>
      <diagonal style="thin"/>
    </border>
    <border>
      <left>
        <color indexed="63"/>
      </left>
      <right style="hair"/>
      <top>
        <color indexed="63"/>
      </top>
      <bottom style="thin"/>
    </border>
    <border diagonalDown="1">
      <left style="thin"/>
      <right style="hair"/>
      <top style="hair"/>
      <bottom style="hair"/>
      <diagonal style="thin"/>
    </border>
    <border diagonalDown="1">
      <left style="hair"/>
      <right style="hair"/>
      <top style="hair"/>
      <bottom style="hair"/>
      <diagonal style="thin"/>
    </border>
    <border>
      <left style="medium"/>
      <right>
        <color indexed="63"/>
      </right>
      <top style="medium"/>
      <bottom style="double"/>
    </border>
    <border>
      <left>
        <color indexed="63"/>
      </left>
      <right style="thin"/>
      <top style="medium"/>
      <bottom style="double"/>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color indexed="63"/>
      </left>
      <right style="hair"/>
      <top style="medium"/>
      <bottom style="hair"/>
    </border>
    <border>
      <left style="thin"/>
      <right style="hair"/>
      <top style="medium"/>
      <bottom style="double"/>
    </border>
    <border>
      <left style="hair"/>
      <right style="hair"/>
      <top style="medium"/>
      <bottom style="double"/>
    </border>
    <border>
      <left style="double"/>
      <right>
        <color indexed="63"/>
      </right>
      <top style="medium"/>
      <bottom style="double"/>
    </border>
    <border>
      <left>
        <color indexed="63"/>
      </left>
      <right style="medium"/>
      <top style="medium"/>
      <bottom style="double"/>
    </border>
    <border>
      <left style="double"/>
      <right style="hair"/>
      <top>
        <color indexed="63"/>
      </top>
      <bottom style="medium"/>
    </border>
    <border>
      <left style="double"/>
      <right>
        <color indexed="63"/>
      </right>
      <top style="medium"/>
      <bottom style="hair"/>
    </border>
    <border>
      <left>
        <color indexed="63"/>
      </left>
      <right style="medium"/>
      <top style="medium"/>
      <bottom style="hair"/>
    </border>
    <border>
      <left style="double"/>
      <right>
        <color indexed="63"/>
      </right>
      <top style="hair"/>
      <bottom>
        <color indexed="63"/>
      </bottom>
    </border>
    <border>
      <left>
        <color indexed="63"/>
      </left>
      <right style="medium"/>
      <top style="hair"/>
      <bottom>
        <color indexed="63"/>
      </bottom>
    </border>
    <border>
      <left style="double"/>
      <right>
        <color indexed="63"/>
      </right>
      <top style="hair"/>
      <bottom style="medium"/>
    </border>
    <border>
      <left>
        <color indexed="63"/>
      </left>
      <right style="medium"/>
      <top style="hair"/>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style="medium"/>
      <bottom style="hair"/>
    </border>
    <border>
      <left style="thin"/>
      <right style="thin"/>
      <top>
        <color indexed="63"/>
      </top>
      <bottom style="medium"/>
    </border>
    <border>
      <left>
        <color indexed="63"/>
      </left>
      <right style="medium"/>
      <top style="thin"/>
      <bottom>
        <color indexed="63"/>
      </bottom>
    </border>
    <border>
      <left style="medium"/>
      <right style="medium"/>
      <top style="thin"/>
      <bottom>
        <color indexed="63"/>
      </bottom>
    </border>
    <border>
      <left style="medium"/>
      <right style="thin"/>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thin"/>
      <right>
        <color indexed="63"/>
      </right>
      <top style="double"/>
      <bottom style="thin"/>
    </border>
    <border>
      <left>
        <color indexed="63"/>
      </left>
      <right style="thin"/>
      <top style="double"/>
      <bottom style="thin"/>
    </border>
    <border>
      <left style="thin"/>
      <right style="thin"/>
      <top style="double"/>
      <bottom style="thin"/>
    </border>
    <border diagonalDown="1">
      <left style="medium"/>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thin"/>
      <top style="medium"/>
      <bottom style="hair"/>
    </border>
    <border>
      <left>
        <color indexed="63"/>
      </left>
      <right style="hair"/>
      <top style="medium"/>
      <bottom style="medium"/>
    </border>
    <border>
      <left style="hair"/>
      <right>
        <color indexed="63"/>
      </right>
      <top style="medium"/>
      <bottom style="medium"/>
    </border>
    <border>
      <left style="double"/>
      <right>
        <color indexed="63"/>
      </right>
      <top style="medium"/>
      <bottom style="medium"/>
    </border>
    <border>
      <left style="double"/>
      <right>
        <color indexed="63"/>
      </right>
      <top>
        <color indexed="63"/>
      </top>
      <bottom style="medium"/>
    </border>
    <border diagonalDown="1">
      <left>
        <color indexed="63"/>
      </left>
      <right style="hair"/>
      <top style="hair"/>
      <bottom style="hair"/>
      <diagonal style="thin"/>
    </border>
    <border diagonalDown="1">
      <left>
        <color indexed="63"/>
      </left>
      <right style="hair"/>
      <top style="hair"/>
      <bottom>
        <color indexed="63"/>
      </bottom>
      <diagonal style="thin"/>
    </border>
    <border>
      <left>
        <color indexed="63"/>
      </left>
      <right style="hair"/>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98">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38" fontId="0" fillId="0" borderId="0" xfId="0" applyNumberFormat="1" applyAlignment="1">
      <alignment vertical="center"/>
    </xf>
    <xf numFmtId="0" fontId="0" fillId="0" borderId="17" xfId="0"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center" vertical="center"/>
    </xf>
    <xf numFmtId="38" fontId="0" fillId="0" borderId="20" xfId="49" applyNumberFormat="1" applyFont="1" applyBorder="1" applyAlignment="1">
      <alignment horizontal="center" vertical="center"/>
    </xf>
    <xf numFmtId="38" fontId="0" fillId="0" borderId="21" xfId="49" applyNumberFormat="1" applyFont="1" applyBorder="1" applyAlignment="1">
      <alignment horizontal="center" vertical="center"/>
    </xf>
    <xf numFmtId="0" fontId="0" fillId="0" borderId="22" xfId="0" applyBorder="1" applyAlignment="1">
      <alignment horizontal="center" vertical="center"/>
    </xf>
    <xf numFmtId="0" fontId="2" fillId="0" borderId="0" xfId="0" applyFont="1" applyAlignment="1">
      <alignment vertical="center"/>
    </xf>
    <xf numFmtId="38" fontId="0" fillId="0" borderId="23" xfId="0" applyNumberFormat="1" applyBorder="1" applyAlignment="1">
      <alignment vertical="center" shrinkToFit="1"/>
    </xf>
    <xf numFmtId="38" fontId="0" fillId="0" borderId="24" xfId="49" applyFont="1" applyBorder="1" applyAlignment="1">
      <alignment vertical="center" shrinkToFit="1"/>
    </xf>
    <xf numFmtId="38" fontId="0" fillId="0" borderId="25" xfId="49" applyFont="1" applyBorder="1" applyAlignment="1">
      <alignment vertical="center" shrinkToFit="1"/>
    </xf>
    <xf numFmtId="38" fontId="0" fillId="0" borderId="26" xfId="49" applyFont="1" applyBorder="1" applyAlignment="1">
      <alignment vertical="center" shrinkToFit="1"/>
    </xf>
    <xf numFmtId="38" fontId="0" fillId="0" borderId="27" xfId="49" applyFont="1" applyBorder="1" applyAlignment="1">
      <alignment vertical="center" shrinkToFit="1"/>
    </xf>
    <xf numFmtId="38" fontId="0" fillId="0" borderId="28" xfId="49" applyFont="1" applyBorder="1" applyAlignment="1">
      <alignment horizontal="right" vertical="center" shrinkToFit="1"/>
    </xf>
    <xf numFmtId="38" fontId="0" fillId="0" borderId="29" xfId="49" applyFont="1" applyBorder="1" applyAlignment="1">
      <alignment horizontal="right" vertical="center" shrinkToFit="1"/>
    </xf>
    <xf numFmtId="38" fontId="0" fillId="0" borderId="29" xfId="49" applyFont="1" applyBorder="1" applyAlignment="1">
      <alignment vertical="center" shrinkToFit="1"/>
    </xf>
    <xf numFmtId="38" fontId="0" fillId="0" borderId="30" xfId="49" applyFont="1" applyBorder="1" applyAlignment="1">
      <alignment vertical="center" shrinkToFit="1"/>
    </xf>
    <xf numFmtId="38" fontId="0" fillId="0" borderId="30" xfId="49" applyFont="1" applyFill="1" applyBorder="1" applyAlignment="1">
      <alignment vertical="center" shrinkToFit="1"/>
    </xf>
    <xf numFmtId="38" fontId="0" fillId="0" borderId="31" xfId="49" applyFont="1" applyBorder="1" applyAlignment="1">
      <alignment horizontal="center" vertical="center" shrinkToFit="1"/>
    </xf>
    <xf numFmtId="38" fontId="0" fillId="0" borderId="27" xfId="49" applyFont="1" applyBorder="1" applyAlignment="1">
      <alignment horizontal="center" vertical="center" shrinkToFit="1"/>
    </xf>
    <xf numFmtId="38" fontId="0" fillId="0" borderId="32" xfId="49" applyFont="1" applyBorder="1" applyAlignment="1">
      <alignment horizontal="right" vertical="center" shrinkToFit="1"/>
    </xf>
    <xf numFmtId="38" fontId="0" fillId="0" borderId="32" xfId="49" applyFont="1" applyBorder="1" applyAlignment="1">
      <alignment vertical="center" shrinkToFit="1"/>
    </xf>
    <xf numFmtId="38" fontId="0" fillId="0" borderId="24" xfId="49" applyFont="1" applyFill="1" applyBorder="1" applyAlignment="1">
      <alignment vertical="center" shrinkToFit="1"/>
    </xf>
    <xf numFmtId="38" fontId="0" fillId="0" borderId="11" xfId="49" applyFont="1" applyBorder="1" applyAlignment="1">
      <alignment horizontal="right" vertical="center" shrinkToFit="1"/>
    </xf>
    <xf numFmtId="38" fontId="0" fillId="0" borderId="11" xfId="49" applyFont="1" applyBorder="1" applyAlignment="1">
      <alignment vertical="center" shrinkToFit="1"/>
    </xf>
    <xf numFmtId="38" fontId="0" fillId="0" borderId="12" xfId="49" applyFont="1" applyBorder="1" applyAlignment="1">
      <alignment vertical="center" shrinkToFit="1"/>
    </xf>
    <xf numFmtId="38" fontId="0" fillId="0" borderId="33" xfId="49" applyFont="1" applyBorder="1" applyAlignment="1">
      <alignment vertical="center" shrinkToFit="1"/>
    </xf>
    <xf numFmtId="38" fontId="0" fillId="0" borderId="31" xfId="49" applyFont="1" applyBorder="1" applyAlignment="1">
      <alignment vertical="center" shrinkToFit="1"/>
    </xf>
    <xf numFmtId="0" fontId="4"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38" fontId="0" fillId="0" borderId="21" xfId="49" applyFont="1" applyBorder="1" applyAlignment="1">
      <alignment vertical="center" shrinkToFit="1"/>
    </xf>
    <xf numFmtId="38" fontId="0" fillId="0" borderId="34" xfId="49" applyFont="1" applyBorder="1" applyAlignment="1">
      <alignment vertical="center" shrinkToFit="1"/>
    </xf>
    <xf numFmtId="0" fontId="0" fillId="0" borderId="33" xfId="0" applyBorder="1" applyAlignment="1">
      <alignment vertical="center" shrinkToFit="1"/>
    </xf>
    <xf numFmtId="0" fontId="0" fillId="0" borderId="31" xfId="0" applyBorder="1" applyAlignment="1">
      <alignment vertical="center" shrinkToFit="1"/>
    </xf>
    <xf numFmtId="0" fontId="0" fillId="0" borderId="27" xfId="0" applyBorder="1" applyAlignment="1">
      <alignment vertical="center" shrinkToFit="1"/>
    </xf>
    <xf numFmtId="0" fontId="0" fillId="0" borderId="35" xfId="0" applyBorder="1" applyAlignment="1">
      <alignment vertical="center" shrinkToFit="1"/>
    </xf>
    <xf numFmtId="0" fontId="0" fillId="0" borderId="10"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38" fontId="0" fillId="0" borderId="30" xfId="49" applyFont="1" applyFill="1" applyBorder="1" applyAlignment="1">
      <alignment vertical="center" shrinkToFit="1"/>
    </xf>
    <xf numFmtId="38" fontId="0" fillId="0" borderId="24" xfId="49" applyFont="1" applyFill="1" applyBorder="1" applyAlignment="1">
      <alignment vertical="center" shrinkToFit="1"/>
    </xf>
    <xf numFmtId="38" fontId="0" fillId="0" borderId="15" xfId="0" applyNumberFormat="1" applyBorder="1" applyAlignment="1">
      <alignment vertical="center" shrinkToFit="1"/>
    </xf>
    <xf numFmtId="182" fontId="0" fillId="0" borderId="38" xfId="49" applyNumberFormat="1" applyFont="1" applyBorder="1" applyAlignment="1">
      <alignment horizontal="right" vertical="center"/>
    </xf>
    <xf numFmtId="182" fontId="0" fillId="0" borderId="39" xfId="49" applyNumberFormat="1" applyFont="1" applyBorder="1" applyAlignment="1">
      <alignment horizontal="right" vertical="center"/>
    </xf>
    <xf numFmtId="182" fontId="0" fillId="0" borderId="40" xfId="49" applyNumberFormat="1" applyFont="1" applyBorder="1" applyAlignment="1">
      <alignment horizontal="right" vertical="center"/>
    </xf>
    <xf numFmtId="183" fontId="0" fillId="0" borderId="10" xfId="49" applyNumberFormat="1" applyFont="1" applyBorder="1" applyAlignment="1">
      <alignment horizontal="right" vertical="center"/>
    </xf>
    <xf numFmtId="183" fontId="0" fillId="0" borderId="36" xfId="49" applyNumberFormat="1" applyFont="1" applyBorder="1" applyAlignment="1">
      <alignment horizontal="right" vertical="center"/>
    </xf>
    <xf numFmtId="183" fontId="0" fillId="0" borderId="37" xfId="49" applyNumberFormat="1" applyFont="1" applyBorder="1" applyAlignment="1">
      <alignment horizontal="right" vertical="center"/>
    </xf>
    <xf numFmtId="183" fontId="0" fillId="0" borderId="41" xfId="49" applyNumberFormat="1" applyFont="1" applyBorder="1" applyAlignment="1">
      <alignment horizontal="right" vertical="center"/>
    </xf>
    <xf numFmtId="38" fontId="0" fillId="0" borderId="42" xfId="49" applyFont="1" applyBorder="1" applyAlignment="1">
      <alignment vertical="center" shrinkToFit="1"/>
    </xf>
    <xf numFmtId="0" fontId="0" fillId="0" borderId="14" xfId="0" applyFill="1" applyBorder="1" applyAlignment="1">
      <alignment horizontal="center" vertical="center"/>
    </xf>
    <xf numFmtId="0" fontId="0" fillId="0" borderId="43" xfId="0" applyNumberFormat="1" applyBorder="1" applyAlignment="1">
      <alignment vertical="center" shrinkToFit="1"/>
    </xf>
    <xf numFmtId="0" fontId="0" fillId="0" borderId="43" xfId="0"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27" xfId="0" applyFont="1" applyBorder="1" applyAlignment="1">
      <alignment vertical="center" shrinkToFit="1"/>
    </xf>
    <xf numFmtId="0" fontId="6" fillId="0" borderId="31" xfId="0" applyFont="1" applyBorder="1" applyAlignment="1">
      <alignment vertical="center" shrinkToFit="1"/>
    </xf>
    <xf numFmtId="0" fontId="6" fillId="0" borderId="33" xfId="0" applyFont="1" applyBorder="1" applyAlignment="1">
      <alignment vertical="center" shrinkToFit="1"/>
    </xf>
    <xf numFmtId="0" fontId="6" fillId="0" borderId="15" xfId="0" applyFont="1" applyBorder="1" applyAlignment="1">
      <alignment horizontal="center" vertical="center" shrinkToFit="1"/>
    </xf>
    <xf numFmtId="0" fontId="6" fillId="0" borderId="44" xfId="0" applyNumberFormat="1" applyFont="1" applyBorder="1" applyAlignment="1">
      <alignment vertical="center" shrinkToFit="1"/>
    </xf>
    <xf numFmtId="0" fontId="6" fillId="0" borderId="45" xfId="0" applyNumberFormat="1" applyFont="1" applyBorder="1" applyAlignment="1">
      <alignment vertical="center" shrinkToFit="1"/>
    </xf>
    <xf numFmtId="183" fontId="0" fillId="0" borderId="46" xfId="49" applyNumberFormat="1" applyFont="1" applyFill="1" applyBorder="1" applyAlignment="1">
      <alignment horizontal="right" vertical="center"/>
    </xf>
    <xf numFmtId="0" fontId="0" fillId="0" borderId="40" xfId="49" applyNumberFormat="1" applyFont="1" applyFill="1" applyBorder="1" applyAlignment="1">
      <alignment horizontal="center" vertical="center"/>
    </xf>
    <xf numFmtId="0" fontId="6" fillId="0" borderId="47" xfId="0" applyFont="1" applyBorder="1" applyAlignment="1">
      <alignment vertical="center" shrinkToFit="1"/>
    </xf>
    <xf numFmtId="0" fontId="6" fillId="0" borderId="16" xfId="0" applyFont="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xf>
    <xf numFmtId="0" fontId="0" fillId="0" borderId="29" xfId="0" applyBorder="1" applyAlignment="1">
      <alignment horizontal="right" vertical="center"/>
    </xf>
    <xf numFmtId="0" fontId="0" fillId="0" borderId="50" xfId="0" applyBorder="1" applyAlignment="1">
      <alignment horizontal="right" vertical="center"/>
    </xf>
    <xf numFmtId="38" fontId="0" fillId="0" borderId="20" xfId="49" applyFont="1" applyBorder="1" applyAlignment="1">
      <alignment vertical="center" shrinkToFit="1"/>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59" xfId="0" applyBorder="1" applyAlignment="1">
      <alignment horizontal="center" vertical="center"/>
    </xf>
    <xf numFmtId="38" fontId="0" fillId="0" borderId="56" xfId="49" applyFont="1" applyBorder="1" applyAlignment="1">
      <alignment horizontal="right" vertical="center"/>
    </xf>
    <xf numFmtId="38" fontId="0" fillId="0" borderId="56" xfId="0" applyNumberFormat="1" applyBorder="1" applyAlignment="1">
      <alignment horizontal="right" vertical="center"/>
    </xf>
    <xf numFmtId="38" fontId="0" fillId="0" borderId="57" xfId="0" applyNumberFormat="1" applyBorder="1" applyAlignment="1">
      <alignment horizontal="right" vertical="center"/>
    </xf>
    <xf numFmtId="38" fontId="0" fillId="0" borderId="60" xfId="0" applyNumberFormat="1" applyBorder="1" applyAlignment="1">
      <alignment horizontal="left" vertical="center"/>
    </xf>
    <xf numFmtId="3" fontId="0" fillId="0" borderId="61" xfId="0" applyNumberFormat="1" applyBorder="1" applyAlignment="1">
      <alignment horizontal="right" vertical="center"/>
    </xf>
    <xf numFmtId="0" fontId="0" fillId="0" borderId="47" xfId="0" applyBorder="1" applyAlignment="1">
      <alignment horizontal="right" vertical="center"/>
    </xf>
    <xf numFmtId="0" fontId="0" fillId="0" borderId="62" xfId="0" applyBorder="1" applyAlignment="1">
      <alignment horizontal="center" vertical="center"/>
    </xf>
    <xf numFmtId="0" fontId="0" fillId="0" borderId="12" xfId="0" applyBorder="1" applyAlignment="1">
      <alignment horizontal="right" vertical="center"/>
    </xf>
    <xf numFmtId="38" fontId="0" fillId="0" borderId="48" xfId="0" applyNumberFormat="1" applyBorder="1" applyAlignment="1">
      <alignment horizontal="left" vertical="center"/>
    </xf>
    <xf numFmtId="3" fontId="0" fillId="0" borderId="11" xfId="0" applyNumberFormat="1" applyBorder="1" applyAlignment="1">
      <alignment horizontal="right" vertical="center"/>
    </xf>
    <xf numFmtId="0" fontId="0" fillId="0" borderId="33" xfId="0" applyBorder="1" applyAlignment="1">
      <alignment horizontal="right" vertical="center"/>
    </xf>
    <xf numFmtId="38" fontId="0" fillId="0" borderId="54" xfId="0" applyNumberFormat="1" applyBorder="1" applyAlignment="1">
      <alignment horizontal="left" vertical="center"/>
    </xf>
    <xf numFmtId="3" fontId="0" fillId="0" borderId="63" xfId="0" applyNumberFormat="1" applyBorder="1" applyAlignment="1">
      <alignment horizontal="right" vertical="center"/>
    </xf>
    <xf numFmtId="0" fontId="0" fillId="0" borderId="64" xfId="0" applyBorder="1" applyAlignment="1">
      <alignment horizontal="center" vertical="center"/>
    </xf>
    <xf numFmtId="38" fontId="0" fillId="0" borderId="24" xfId="49" applyFont="1" applyBorder="1" applyAlignment="1">
      <alignment horizontal="right" vertical="center"/>
    </xf>
    <xf numFmtId="38" fontId="0" fillId="0" borderId="24" xfId="0" applyNumberFormat="1" applyBorder="1" applyAlignment="1">
      <alignment horizontal="right" vertical="center"/>
    </xf>
    <xf numFmtId="38" fontId="0" fillId="0" borderId="19" xfId="0" applyNumberFormat="1" applyBorder="1" applyAlignment="1">
      <alignment horizontal="right" vertical="center"/>
    </xf>
    <xf numFmtId="38" fontId="0" fillId="0" borderId="64" xfId="0" applyNumberFormat="1" applyBorder="1" applyAlignment="1">
      <alignment horizontal="left" vertical="center"/>
    </xf>
    <xf numFmtId="3" fontId="0" fillId="0" borderId="32" xfId="0" applyNumberFormat="1" applyBorder="1" applyAlignment="1">
      <alignment horizontal="right" vertical="center"/>
    </xf>
    <xf numFmtId="38" fontId="0" fillId="0" borderId="65" xfId="0" applyNumberFormat="1" applyBorder="1" applyAlignment="1">
      <alignment horizontal="right" vertical="center"/>
    </xf>
    <xf numFmtId="38" fontId="0" fillId="0" borderId="66" xfId="0" applyNumberFormat="1" applyBorder="1" applyAlignment="1">
      <alignment horizontal="right" vertical="center"/>
    </xf>
    <xf numFmtId="0" fontId="0" fillId="0" borderId="66" xfId="0" applyBorder="1" applyAlignment="1">
      <alignment horizontal="right" vertical="center"/>
    </xf>
    <xf numFmtId="0" fontId="0" fillId="0" borderId="25" xfId="0" applyBorder="1" applyAlignment="1">
      <alignment horizontal="right"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right" vertical="center"/>
    </xf>
    <xf numFmtId="0" fontId="0" fillId="0" borderId="68" xfId="0" applyBorder="1" applyAlignment="1">
      <alignment horizontal="right" vertical="center"/>
    </xf>
    <xf numFmtId="0" fontId="0" fillId="0" borderId="12" xfId="0" applyBorder="1" applyAlignment="1">
      <alignment vertical="center"/>
    </xf>
    <xf numFmtId="0" fontId="0" fillId="0" borderId="50" xfId="0" applyBorder="1" applyAlignment="1">
      <alignment vertical="center"/>
    </xf>
    <xf numFmtId="0" fontId="0" fillId="0" borderId="0" xfId="0" applyBorder="1" applyAlignment="1">
      <alignment horizontal="left" vertical="center"/>
    </xf>
    <xf numFmtId="0" fontId="0" fillId="0" borderId="69" xfId="0" applyBorder="1" applyAlignment="1">
      <alignment horizontal="left" vertical="center"/>
    </xf>
    <xf numFmtId="0" fontId="0" fillId="0" borderId="0" xfId="0" applyBorder="1" applyAlignment="1">
      <alignment vertical="center"/>
    </xf>
    <xf numFmtId="0" fontId="0" fillId="0" borderId="58" xfId="0" applyBorder="1" applyAlignment="1">
      <alignment vertical="center"/>
    </xf>
    <xf numFmtId="0" fontId="0" fillId="0" borderId="70" xfId="0" applyBorder="1" applyAlignment="1">
      <alignment vertical="center"/>
    </xf>
    <xf numFmtId="0" fontId="4" fillId="0" borderId="23" xfId="0" applyFont="1" applyBorder="1" applyAlignment="1">
      <alignment horizontal="center" vertical="center"/>
    </xf>
    <xf numFmtId="0" fontId="4" fillId="0" borderId="41" xfId="0" applyFont="1" applyBorder="1" applyAlignment="1">
      <alignment horizontal="center" vertical="center"/>
    </xf>
    <xf numFmtId="0" fontId="0" fillId="0" borderId="71" xfId="0" applyBorder="1" applyAlignment="1">
      <alignment vertical="center"/>
    </xf>
    <xf numFmtId="0" fontId="0" fillId="0" borderId="49" xfId="0" applyBorder="1" applyAlignment="1">
      <alignment vertical="center"/>
    </xf>
    <xf numFmtId="40" fontId="0" fillId="0" borderId="61" xfId="49" applyNumberFormat="1" applyFont="1" applyBorder="1" applyAlignment="1">
      <alignment vertical="center"/>
    </xf>
    <xf numFmtId="40" fontId="0" fillId="0" borderId="42" xfId="49" applyNumberFormat="1" applyFont="1" applyBorder="1" applyAlignment="1">
      <alignment vertical="center"/>
    </xf>
    <xf numFmtId="40" fontId="0" fillId="0" borderId="42" xfId="49" applyNumberFormat="1" applyFont="1" applyBorder="1" applyAlignment="1">
      <alignment horizontal="right" vertical="center"/>
    </xf>
    <xf numFmtId="40" fontId="0" fillId="0" borderId="20" xfId="49" applyNumberFormat="1" applyFont="1" applyBorder="1" applyAlignment="1">
      <alignment vertical="center"/>
    </xf>
    <xf numFmtId="40" fontId="0" fillId="0" borderId="35" xfId="49" applyNumberFormat="1" applyFont="1" applyBorder="1" applyAlignment="1">
      <alignment vertical="center"/>
    </xf>
    <xf numFmtId="40" fontId="0" fillId="0" borderId="72" xfId="49" applyNumberFormat="1" applyFont="1" applyBorder="1" applyAlignment="1">
      <alignment vertical="center"/>
    </xf>
    <xf numFmtId="40" fontId="0" fillId="0" borderId="29" xfId="49" applyNumberFormat="1" applyFont="1" applyBorder="1" applyAlignment="1">
      <alignment vertical="center"/>
    </xf>
    <xf numFmtId="0" fontId="0" fillId="0" borderId="19" xfId="0" applyBorder="1" applyAlignment="1">
      <alignment vertical="center"/>
    </xf>
    <xf numFmtId="0" fontId="0" fillId="0" borderId="67" xfId="0" applyBorder="1" applyAlignment="1">
      <alignment vertical="center"/>
    </xf>
    <xf numFmtId="40" fontId="0" fillId="0" borderId="32" xfId="49" applyNumberFormat="1" applyFont="1" applyBorder="1" applyAlignment="1">
      <alignment vertical="center"/>
    </xf>
    <xf numFmtId="40" fontId="0" fillId="0" borderId="24" xfId="49" applyNumberFormat="1" applyFont="1" applyBorder="1" applyAlignment="1">
      <alignment vertical="center"/>
    </xf>
    <xf numFmtId="40" fontId="0" fillId="0" borderId="24" xfId="49" applyNumberFormat="1" applyFont="1" applyBorder="1" applyAlignment="1">
      <alignment horizontal="right" vertical="center"/>
    </xf>
    <xf numFmtId="40" fontId="0" fillId="0" borderId="21" xfId="49" applyNumberFormat="1" applyFont="1" applyBorder="1" applyAlignment="1">
      <alignment vertical="center"/>
    </xf>
    <xf numFmtId="40" fontId="0" fillId="0" borderId="27" xfId="49" applyNumberFormat="1" applyFont="1" applyBorder="1" applyAlignment="1">
      <alignment vertical="center"/>
    </xf>
    <xf numFmtId="40" fontId="0" fillId="0" borderId="73" xfId="49" applyNumberFormat="1" applyFont="1" applyBorder="1" applyAlignment="1">
      <alignment vertical="center"/>
    </xf>
    <xf numFmtId="2" fontId="0" fillId="0" borderId="32" xfId="0" applyNumberFormat="1" applyBorder="1" applyAlignment="1">
      <alignment horizontal="right" vertical="center"/>
    </xf>
    <xf numFmtId="0" fontId="0" fillId="0" borderId="36" xfId="0" applyBorder="1" applyAlignment="1">
      <alignment horizontal="center" vertical="center"/>
    </xf>
    <xf numFmtId="0" fontId="0" fillId="0" borderId="68" xfId="0" applyBorder="1" applyAlignment="1">
      <alignment vertical="center"/>
    </xf>
    <xf numFmtId="0" fontId="0" fillId="0" borderId="74" xfId="0" applyBorder="1" applyAlignment="1">
      <alignment vertical="center"/>
    </xf>
    <xf numFmtId="40" fontId="0" fillId="0" borderId="75" xfId="49" applyNumberFormat="1" applyFont="1" applyBorder="1" applyAlignment="1">
      <alignment vertical="center"/>
    </xf>
    <xf numFmtId="40" fontId="0" fillId="0" borderId="26" xfId="49" applyNumberFormat="1" applyFont="1" applyBorder="1" applyAlignment="1">
      <alignment vertical="center"/>
    </xf>
    <xf numFmtId="40" fontId="0" fillId="0" borderId="26" xfId="49" applyNumberFormat="1" applyFont="1" applyBorder="1" applyAlignment="1">
      <alignment horizontal="right" vertical="center"/>
    </xf>
    <xf numFmtId="40" fontId="0" fillId="0" borderId="34" xfId="49" applyNumberFormat="1" applyFont="1" applyBorder="1" applyAlignment="1">
      <alignment vertical="center"/>
    </xf>
    <xf numFmtId="40" fontId="0" fillId="0" borderId="25" xfId="49" applyNumberFormat="1" applyFont="1" applyBorder="1" applyAlignment="1">
      <alignment vertical="center"/>
    </xf>
    <xf numFmtId="40" fontId="0" fillId="0" borderId="76" xfId="49" applyNumberFormat="1" applyFont="1" applyBorder="1" applyAlignment="1">
      <alignment vertical="center"/>
    </xf>
    <xf numFmtId="0" fontId="0" fillId="0" borderId="11" xfId="0" applyBorder="1" applyAlignment="1">
      <alignment vertical="center"/>
    </xf>
    <xf numFmtId="38" fontId="0" fillId="0" borderId="23" xfId="49" applyFont="1" applyBorder="1" applyAlignment="1">
      <alignment vertical="center"/>
    </xf>
    <xf numFmtId="38" fontId="0" fillId="0" borderId="14" xfId="49" applyFont="1" applyBorder="1" applyAlignment="1">
      <alignment vertical="center"/>
    </xf>
    <xf numFmtId="38" fontId="0" fillId="0" borderId="14" xfId="49" applyFont="1" applyBorder="1" applyAlignment="1">
      <alignment horizontal="right" vertical="center"/>
    </xf>
    <xf numFmtId="38" fontId="0" fillId="0" borderId="77" xfId="49" applyFont="1" applyBorder="1" applyAlignment="1">
      <alignment vertical="center"/>
    </xf>
    <xf numFmtId="38" fontId="0" fillId="0" borderId="15" xfId="49" applyFont="1" applyBorder="1" applyAlignment="1">
      <alignment vertical="center"/>
    </xf>
    <xf numFmtId="38" fontId="0" fillId="0" borderId="78" xfId="49" applyFont="1"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38" fontId="0" fillId="0" borderId="14" xfId="0" applyNumberFormat="1" applyBorder="1" applyAlignment="1">
      <alignment vertical="center" shrinkToFit="1"/>
    </xf>
    <xf numFmtId="189" fontId="0" fillId="0" borderId="48" xfId="49" applyNumberFormat="1" applyFont="1" applyBorder="1" applyAlignment="1">
      <alignment horizontal="right" vertical="center" indent="1" shrinkToFit="1"/>
    </xf>
    <xf numFmtId="189" fontId="0" fillId="0" borderId="64" xfId="49" applyNumberFormat="1" applyFont="1" applyBorder="1" applyAlignment="1">
      <alignment horizontal="right" vertical="center" indent="1" shrinkToFit="1"/>
    </xf>
    <xf numFmtId="0" fontId="0" fillId="0" borderId="81" xfId="49" applyNumberFormat="1" applyFont="1" applyBorder="1" applyAlignment="1">
      <alignment horizontal="center" vertical="center"/>
    </xf>
    <xf numFmtId="182" fontId="0" fillId="0" borderId="82" xfId="49" applyNumberFormat="1" applyFont="1" applyBorder="1" applyAlignment="1">
      <alignment horizontal="right" vertical="center"/>
    </xf>
    <xf numFmtId="38" fontId="0" fillId="0" borderId="83" xfId="49" applyNumberFormat="1" applyFont="1" applyBorder="1" applyAlignment="1">
      <alignment horizontal="center" vertical="center"/>
    </xf>
    <xf numFmtId="0" fontId="6" fillId="0" borderId="45" xfId="0" applyFont="1" applyBorder="1" applyAlignment="1">
      <alignment/>
    </xf>
    <xf numFmtId="0" fontId="2" fillId="0" borderId="45" xfId="0" applyFont="1" applyBorder="1" applyAlignment="1">
      <alignment vertical="center"/>
    </xf>
    <xf numFmtId="189" fontId="0" fillId="0" borderId="67" xfId="49" applyNumberFormat="1" applyFont="1" applyBorder="1" applyAlignment="1">
      <alignment horizontal="right" vertical="center" indent="1" shrinkToFit="1"/>
    </xf>
    <xf numFmtId="38" fontId="0" fillId="0" borderId="49" xfId="0" applyNumberFormat="1" applyBorder="1" applyAlignment="1">
      <alignment horizontal="center" vertical="center"/>
    </xf>
    <xf numFmtId="38" fontId="0" fillId="0" borderId="0" xfId="0" applyNumberFormat="1" applyBorder="1" applyAlignment="1">
      <alignment horizontal="center" vertical="center"/>
    </xf>
    <xf numFmtId="189" fontId="0" fillId="0" borderId="11" xfId="49" applyNumberFormat="1" applyFont="1" applyBorder="1" applyAlignment="1">
      <alignment horizontal="right" vertical="center" indent="1" shrinkToFit="1"/>
    </xf>
    <xf numFmtId="195" fontId="0" fillId="0" borderId="48" xfId="49" applyNumberFormat="1" applyFont="1" applyBorder="1" applyAlignment="1">
      <alignment horizontal="right" vertical="center" shrinkToFit="1"/>
    </xf>
    <xf numFmtId="195" fontId="0" fillId="0" borderId="64" xfId="49" applyNumberFormat="1" applyFont="1" applyBorder="1" applyAlignment="1">
      <alignment horizontal="right" vertical="center" shrinkToFit="1"/>
    </xf>
    <xf numFmtId="195" fontId="0" fillId="0" borderId="84" xfId="49" applyNumberFormat="1" applyFont="1" applyBorder="1" applyAlignment="1">
      <alignment horizontal="right" vertical="center" shrinkToFit="1"/>
    </xf>
    <xf numFmtId="195" fontId="0" fillId="0" borderId="50" xfId="49" applyNumberFormat="1" applyFont="1" applyBorder="1" applyAlignment="1">
      <alignment horizontal="right" vertical="center" shrinkToFit="1"/>
    </xf>
    <xf numFmtId="195" fontId="0" fillId="0" borderId="21" xfId="49" applyNumberFormat="1" applyFont="1" applyBorder="1" applyAlignment="1">
      <alignment horizontal="right" vertical="center" shrinkToFit="1"/>
    </xf>
    <xf numFmtId="195" fontId="0" fillId="0" borderId="19" xfId="49" applyNumberFormat="1" applyFont="1" applyBorder="1" applyAlignment="1">
      <alignment horizontal="right" vertical="center" shrinkToFit="1"/>
    </xf>
    <xf numFmtId="194" fontId="0" fillId="0" borderId="37" xfId="49" applyNumberFormat="1" applyFont="1" applyFill="1" applyBorder="1" applyAlignment="1">
      <alignment horizontal="center" vertical="center"/>
    </xf>
    <xf numFmtId="194" fontId="0" fillId="0" borderId="85" xfId="49" applyNumberFormat="1" applyFont="1" applyFill="1" applyBorder="1" applyAlignment="1">
      <alignment horizontal="center" vertical="center"/>
    </xf>
    <xf numFmtId="187" fontId="0" fillId="0" borderId="37" xfId="49" applyNumberFormat="1" applyFont="1" applyFill="1" applyBorder="1" applyAlignment="1">
      <alignment horizontal="center" vertical="center"/>
    </xf>
    <xf numFmtId="195" fontId="0" fillId="0" borderId="68" xfId="49" applyNumberFormat="1" applyFont="1" applyBorder="1" applyAlignment="1">
      <alignment horizontal="right" vertical="center" shrinkToFit="1"/>
    </xf>
    <xf numFmtId="195" fontId="0" fillId="0" borderId="67" xfId="49" applyNumberFormat="1" applyFont="1" applyBorder="1" applyAlignment="1">
      <alignment horizontal="right" vertical="center" shrinkToFit="1"/>
    </xf>
    <xf numFmtId="195" fontId="0" fillId="0" borderId="74" xfId="49" applyNumberFormat="1" applyFont="1" applyBorder="1" applyAlignment="1">
      <alignment horizontal="right" vertical="center" shrinkToFit="1"/>
    </xf>
    <xf numFmtId="189" fontId="0" fillId="0" borderId="62" xfId="49" applyNumberFormat="1" applyFont="1" applyBorder="1" applyAlignment="1">
      <alignment horizontal="right" vertical="center" indent="1"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192" fontId="0" fillId="0" borderId="89" xfId="0" applyNumberFormat="1" applyBorder="1" applyAlignment="1">
      <alignment horizontal="center" vertical="center" shrinkToFit="1"/>
    </xf>
    <xf numFmtId="0" fontId="3" fillId="0" borderId="0" xfId="0" applyFont="1" applyAlignment="1">
      <alignment vertical="center"/>
    </xf>
    <xf numFmtId="0" fontId="0" fillId="0" borderId="90" xfId="0" applyBorder="1" applyAlignment="1">
      <alignment horizontal="center" vertical="center"/>
    </xf>
    <xf numFmtId="0" fontId="6" fillId="0" borderId="91" xfId="0" applyFont="1" applyBorder="1" applyAlignment="1">
      <alignment horizontal="center" vertical="center"/>
    </xf>
    <xf numFmtId="195" fontId="0" fillId="0" borderId="85" xfId="49" applyNumberFormat="1" applyFont="1" applyFill="1" applyBorder="1" applyAlignment="1">
      <alignment horizontal="center" vertical="center"/>
    </xf>
    <xf numFmtId="38" fontId="0" fillId="0" borderId="75" xfId="49" applyFont="1" applyBorder="1" applyAlignment="1">
      <alignment horizontal="right" vertical="center" shrinkToFit="1"/>
    </xf>
    <xf numFmtId="0" fontId="6" fillId="0" borderId="44" xfId="0" applyFont="1" applyBorder="1" applyAlignment="1">
      <alignment vertical="center"/>
    </xf>
    <xf numFmtId="0" fontId="6" fillId="0" borderId="37" xfId="0" applyFont="1" applyBorder="1" applyAlignment="1">
      <alignment vertical="center" wrapText="1"/>
    </xf>
    <xf numFmtId="0" fontId="2" fillId="0" borderId="0" xfId="0" applyFont="1" applyBorder="1" applyAlignment="1">
      <alignment vertical="center"/>
    </xf>
    <xf numFmtId="38" fontId="0" fillId="0" borderId="11" xfId="0" applyNumberFormat="1" applyBorder="1" applyAlignment="1">
      <alignment vertical="center" shrinkToFit="1"/>
    </xf>
    <xf numFmtId="38" fontId="0" fillId="0" borderId="62" xfId="0" applyNumberFormat="1" applyBorder="1" applyAlignment="1">
      <alignment vertical="center" shrinkToFit="1"/>
    </xf>
    <xf numFmtId="38" fontId="0" fillId="0" borderId="12" xfId="0" applyNumberFormat="1" applyBorder="1" applyAlignment="1">
      <alignment vertical="center" shrinkToFit="1"/>
    </xf>
    <xf numFmtId="38" fontId="0" fillId="0" borderId="33" xfId="0" applyNumberFormat="1" applyBorder="1" applyAlignment="1">
      <alignment vertical="center" shrinkToFit="1"/>
    </xf>
    <xf numFmtId="38" fontId="8" fillId="0" borderId="11" xfId="0" applyNumberFormat="1" applyFont="1" applyBorder="1" applyAlignment="1">
      <alignment vertical="center" shrinkToFit="1"/>
    </xf>
    <xf numFmtId="38" fontId="0" fillId="0" borderId="27" xfId="49" applyFont="1" applyBorder="1" applyAlignment="1">
      <alignment horizontal="right" vertical="center" shrinkToFit="1"/>
    </xf>
    <xf numFmtId="182" fontId="0" fillId="0" borderId="92" xfId="49" applyNumberFormat="1" applyFont="1" applyBorder="1" applyAlignment="1">
      <alignment horizontal="right" vertical="center"/>
    </xf>
    <xf numFmtId="192" fontId="0" fillId="0" borderId="93" xfId="0" applyNumberFormat="1" applyBorder="1" applyAlignment="1">
      <alignment horizontal="center" vertical="center"/>
    </xf>
    <xf numFmtId="192" fontId="0" fillId="0" borderId="94" xfId="0" applyNumberFormat="1" applyBorder="1" applyAlignment="1">
      <alignment horizontal="center" vertical="center"/>
    </xf>
    <xf numFmtId="0" fontId="0" fillId="0" borderId="95" xfId="0" applyBorder="1" applyAlignment="1">
      <alignment vertical="center"/>
    </xf>
    <xf numFmtId="0" fontId="0" fillId="0" borderId="59" xfId="0" applyBorder="1" applyAlignment="1">
      <alignment vertical="center"/>
    </xf>
    <xf numFmtId="0" fontId="0" fillId="0" borderId="96" xfId="0" applyBorder="1" applyAlignment="1">
      <alignment vertical="center"/>
    </xf>
    <xf numFmtId="0" fontId="0" fillId="0" borderId="13"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02" xfId="0" applyFont="1" applyBorder="1" applyAlignment="1">
      <alignment horizontal="right" vertical="center" wrapText="1"/>
    </xf>
    <xf numFmtId="0" fontId="4" fillId="0" borderId="93" xfId="0" applyFont="1" applyBorder="1" applyAlignment="1">
      <alignment horizontal="left" vertical="center" wrapText="1"/>
    </xf>
    <xf numFmtId="195" fontId="0" fillId="0" borderId="103" xfId="49" applyNumberFormat="1" applyFont="1" applyBorder="1" applyAlignment="1">
      <alignment vertical="center"/>
    </xf>
    <xf numFmtId="195" fontId="0" fillId="0" borderId="104" xfId="49" applyNumberFormat="1" applyFont="1" applyBorder="1" applyAlignment="1">
      <alignment vertical="center"/>
    </xf>
    <xf numFmtId="0" fontId="0" fillId="0" borderId="55" xfId="49" applyNumberFormat="1" applyFont="1" applyBorder="1" applyAlignment="1">
      <alignment horizontal="center" vertical="center" shrinkToFit="1"/>
    </xf>
    <xf numFmtId="0" fontId="0" fillId="0" borderId="102" xfId="0" applyBorder="1" applyAlignment="1">
      <alignment vertical="center"/>
    </xf>
    <xf numFmtId="195" fontId="0" fillId="0" borderId="103" xfId="49" applyNumberFormat="1" applyFont="1" applyBorder="1" applyAlignment="1">
      <alignment vertical="center" shrinkToFit="1"/>
    </xf>
    <xf numFmtId="195" fontId="0" fillId="0" borderId="104" xfId="49" applyNumberFormat="1" applyFont="1" applyBorder="1" applyAlignment="1">
      <alignment vertical="center" shrinkToFit="1"/>
    </xf>
    <xf numFmtId="195" fontId="0" fillId="0" borderId="105" xfId="49" applyNumberFormat="1" applyFont="1" applyBorder="1" applyAlignment="1">
      <alignment vertical="center" shrinkToFit="1"/>
    </xf>
    <xf numFmtId="0" fontId="4" fillId="0" borderId="106" xfId="0" applyFont="1" applyBorder="1" applyAlignment="1">
      <alignment horizontal="left" vertical="center" wrapText="1"/>
    </xf>
    <xf numFmtId="195" fontId="0" fillId="0" borderId="11" xfId="49" applyNumberFormat="1" applyFont="1" applyBorder="1" applyAlignment="1">
      <alignment horizontal="right" vertical="center" shrinkToFit="1"/>
    </xf>
    <xf numFmtId="0" fontId="0" fillId="0" borderId="40" xfId="0" applyBorder="1" applyAlignment="1">
      <alignment horizontal="center" vertical="center"/>
    </xf>
    <xf numFmtId="0" fontId="6" fillId="0" borderId="43" xfId="0" applyFont="1" applyBorder="1" applyAlignment="1">
      <alignment horizontal="center" vertical="center" shrinkToFit="1"/>
    </xf>
    <xf numFmtId="0" fontId="6" fillId="0" borderId="58" xfId="0" applyFont="1" applyBorder="1" applyAlignment="1">
      <alignment horizontal="center" vertical="center" shrinkToFit="1"/>
    </xf>
    <xf numFmtId="38" fontId="0" fillId="0" borderId="26" xfId="49" applyFont="1" applyBorder="1" applyAlignment="1">
      <alignment horizontal="right" vertical="center" shrinkToFit="1"/>
    </xf>
    <xf numFmtId="38" fontId="0" fillId="0" borderId="34" xfId="49" applyFont="1" applyBorder="1" applyAlignment="1">
      <alignment horizontal="right" vertical="center" shrinkToFit="1"/>
    </xf>
    <xf numFmtId="38" fontId="0" fillId="0" borderId="107" xfId="0" applyNumberFormat="1" applyBorder="1" applyAlignment="1">
      <alignment vertical="center" shrinkToFit="1"/>
    </xf>
    <xf numFmtId="38" fontId="0" fillId="0" borderId="108" xfId="0" applyNumberFormat="1" applyBorder="1" applyAlignment="1">
      <alignment vertical="center" shrinkToFit="1"/>
    </xf>
    <xf numFmtId="38" fontId="0" fillId="0" borderId="109" xfId="0" applyNumberFormat="1" applyBorder="1" applyAlignment="1">
      <alignment vertical="center" shrinkToFit="1"/>
    </xf>
    <xf numFmtId="0" fontId="0" fillId="0" borderId="44" xfId="0" applyBorder="1" applyAlignment="1">
      <alignment vertical="center"/>
    </xf>
    <xf numFmtId="0" fontId="6" fillId="0" borderId="35" xfId="0" applyFont="1" applyBorder="1" applyAlignment="1">
      <alignment horizontal="left" vertical="center" wrapText="1" shrinkToFit="1"/>
    </xf>
    <xf numFmtId="38" fontId="0" fillId="0" borderId="61" xfId="0" applyNumberFormat="1" applyBorder="1" applyAlignment="1">
      <alignment vertical="center" shrinkToFit="1"/>
    </xf>
    <xf numFmtId="38" fontId="0" fillId="0" borderId="49" xfId="0" applyNumberFormat="1" applyBorder="1" applyAlignment="1">
      <alignment vertical="center" shrinkToFit="1"/>
    </xf>
    <xf numFmtId="38" fontId="0" fillId="0" borderId="42" xfId="0" applyNumberFormat="1" applyBorder="1" applyAlignment="1">
      <alignment vertical="center" shrinkToFit="1"/>
    </xf>
    <xf numFmtId="0" fontId="4" fillId="0" borderId="33" xfId="0" applyFont="1" applyBorder="1" applyAlignment="1">
      <alignment vertical="center" wrapText="1"/>
    </xf>
    <xf numFmtId="0" fontId="6" fillId="0" borderId="33" xfId="0" applyFont="1" applyBorder="1" applyAlignment="1">
      <alignment horizontal="center" vertical="center" shrinkToFit="1"/>
    </xf>
    <xf numFmtId="38" fontId="4" fillId="0" borderId="0" xfId="0" applyNumberFormat="1" applyFont="1" applyAlignment="1">
      <alignment vertical="center"/>
    </xf>
    <xf numFmtId="38" fontId="0" fillId="0" borderId="110" xfId="49" applyNumberFormat="1" applyFont="1" applyBorder="1" applyAlignment="1">
      <alignment horizontal="center" vertical="center" shrinkToFit="1"/>
    </xf>
    <xf numFmtId="38" fontId="0" fillId="0" borderId="84" xfId="49" applyNumberFormat="1" applyFont="1" applyBorder="1" applyAlignment="1">
      <alignment horizontal="center" vertical="center" shrinkToFit="1"/>
    </xf>
    <xf numFmtId="193" fontId="0" fillId="0" borderId="111" xfId="49" applyNumberFormat="1" applyFont="1" applyBorder="1" applyAlignment="1">
      <alignment horizontal="right" vertical="center" shrinkToFit="1"/>
    </xf>
    <xf numFmtId="0" fontId="0" fillId="0" borderId="112" xfId="0" applyBorder="1" applyAlignment="1">
      <alignment horizontal="center" vertical="center"/>
    </xf>
    <xf numFmtId="0" fontId="0" fillId="0" borderId="113" xfId="49" applyNumberFormat="1" applyFont="1" applyBorder="1" applyAlignment="1">
      <alignment horizontal="center" vertical="center" shrinkToFit="1"/>
    </xf>
    <xf numFmtId="0" fontId="0" fillId="0" borderId="62" xfId="49" applyNumberFormat="1" applyFont="1" applyBorder="1" applyAlignment="1">
      <alignment horizontal="center" vertical="center" shrinkToFit="1"/>
    </xf>
    <xf numFmtId="0" fontId="4" fillId="0" borderId="37" xfId="0" applyFont="1" applyBorder="1" applyAlignment="1">
      <alignment horizontal="left" vertical="center" wrapText="1"/>
    </xf>
    <xf numFmtId="0" fontId="6" fillId="0" borderId="114" xfId="0" applyFont="1" applyBorder="1" applyAlignment="1">
      <alignment vertical="center" shrinkToFit="1"/>
    </xf>
    <xf numFmtId="0" fontId="6" fillId="0" borderId="25" xfId="0" applyFont="1" applyBorder="1" applyAlignment="1">
      <alignment vertical="center" shrinkToFit="1"/>
    </xf>
    <xf numFmtId="0" fontId="0" fillId="0" borderId="14" xfId="0" applyBorder="1" applyAlignment="1">
      <alignment horizontal="center" vertical="center" wrapText="1"/>
    </xf>
    <xf numFmtId="38" fontId="0" fillId="0" borderId="115" xfId="49" applyFont="1" applyBorder="1" applyAlignment="1">
      <alignment horizontal="right" vertical="center" shrinkToFit="1"/>
    </xf>
    <xf numFmtId="0" fontId="4" fillId="0" borderId="0" xfId="0" applyFont="1" applyBorder="1" applyAlignment="1">
      <alignment vertical="center" wrapText="1"/>
    </xf>
    <xf numFmtId="38" fontId="0" fillId="0" borderId="0" xfId="0" applyNumberFormat="1" applyBorder="1" applyAlignment="1">
      <alignment vertical="center" shrinkToFit="1"/>
    </xf>
    <xf numFmtId="38" fontId="8" fillId="0" borderId="0" xfId="0" applyNumberFormat="1" applyFont="1" applyBorder="1" applyAlignment="1">
      <alignment vertical="center" shrinkToFit="1"/>
    </xf>
    <xf numFmtId="0" fontId="0" fillId="0" borderId="41" xfId="0" applyBorder="1" applyAlignment="1">
      <alignment horizontal="center" vertical="center"/>
    </xf>
    <xf numFmtId="38" fontId="0" fillId="0" borderId="116" xfId="49" applyFont="1" applyBorder="1" applyAlignment="1">
      <alignment vertical="center" shrinkToFit="1"/>
    </xf>
    <xf numFmtId="38" fontId="0" fillId="0" borderId="114" xfId="49" applyFont="1" applyBorder="1" applyAlignment="1">
      <alignment vertical="center" shrinkToFit="1"/>
    </xf>
    <xf numFmtId="38" fontId="0" fillId="0" borderId="36" xfId="49" applyFont="1" applyBorder="1" applyAlignment="1">
      <alignment vertical="center" shrinkToFit="1"/>
    </xf>
    <xf numFmtId="38" fontId="0" fillId="0" borderId="114" xfId="49" applyFont="1" applyBorder="1" applyAlignment="1">
      <alignment horizontal="right" vertical="center" shrinkToFit="1"/>
    </xf>
    <xf numFmtId="38" fontId="0" fillId="0" borderId="116" xfId="0" applyNumberFormat="1" applyBorder="1" applyAlignment="1">
      <alignment vertical="center" shrinkToFit="1"/>
    </xf>
    <xf numFmtId="38" fontId="0" fillId="0" borderId="37" xfId="0" applyNumberFormat="1" applyBorder="1" applyAlignment="1">
      <alignment vertical="center" shrinkToFit="1"/>
    </xf>
    <xf numFmtId="38" fontId="0" fillId="0" borderId="47" xfId="0" applyNumberFormat="1" applyBorder="1" applyAlignment="1">
      <alignment vertical="center" shrinkToFit="1"/>
    </xf>
    <xf numFmtId="10" fontId="0" fillId="0" borderId="117" xfId="49" applyNumberFormat="1" applyFont="1" applyBorder="1" applyAlignment="1">
      <alignment horizontal="right" vertical="center" shrinkToFit="1"/>
    </xf>
    <xf numFmtId="0" fontId="4" fillId="0" borderId="118" xfId="0" applyFont="1" applyBorder="1" applyAlignment="1">
      <alignment horizontal="left" vertical="center" wrapText="1"/>
    </xf>
    <xf numFmtId="195" fontId="0" fillId="0" borderId="79" xfId="49" applyNumberFormat="1" applyFont="1" applyBorder="1" applyAlignment="1">
      <alignment vertical="center"/>
    </xf>
    <xf numFmtId="195" fontId="0" fillId="0" borderId="119" xfId="49" applyNumberFormat="1" applyFont="1" applyBorder="1" applyAlignment="1">
      <alignment vertical="center"/>
    </xf>
    <xf numFmtId="0" fontId="6" fillId="0" borderId="0" xfId="0" applyFont="1" applyBorder="1" applyAlignment="1">
      <alignment horizontal="center" vertical="center" shrinkToFit="1"/>
    </xf>
    <xf numFmtId="0" fontId="0" fillId="0" borderId="55" xfId="0" applyBorder="1" applyAlignment="1">
      <alignment vertical="center"/>
    </xf>
    <xf numFmtId="38" fontId="0" fillId="0" borderId="118" xfId="49" applyFont="1" applyBorder="1" applyAlignment="1">
      <alignment horizontal="right" vertical="center" shrinkToFit="1"/>
    </xf>
    <xf numFmtId="38" fontId="0" fillId="0" borderId="41" xfId="0" applyNumberFormat="1" applyBorder="1" applyAlignment="1">
      <alignment vertical="center" shrinkToFit="1"/>
    </xf>
    <xf numFmtId="10" fontId="0" fillId="0" borderId="111" xfId="49" applyNumberFormat="1" applyFont="1" applyBorder="1" applyAlignment="1">
      <alignment horizontal="right" vertical="center" shrinkToFit="1"/>
    </xf>
    <xf numFmtId="0" fontId="9" fillId="0" borderId="0" xfId="0" applyFont="1" applyAlignment="1">
      <alignment vertical="center"/>
    </xf>
    <xf numFmtId="0" fontId="10" fillId="0" borderId="120" xfId="0" applyFont="1" applyBorder="1" applyAlignment="1">
      <alignment vertical="center"/>
    </xf>
    <xf numFmtId="0" fontId="0" fillId="0" borderId="120" xfId="0" applyBorder="1" applyAlignment="1">
      <alignment vertical="center"/>
    </xf>
    <xf numFmtId="0" fontId="10" fillId="0" borderId="120" xfId="0" applyFont="1" applyBorder="1" applyAlignment="1">
      <alignment vertical="center"/>
    </xf>
    <xf numFmtId="0" fontId="0" fillId="0" borderId="121" xfId="0" applyBorder="1" applyAlignment="1">
      <alignment vertical="center"/>
    </xf>
    <xf numFmtId="0" fontId="0" fillId="0" borderId="93" xfId="0" applyBorder="1" applyAlignment="1">
      <alignment horizontal="center" vertical="center"/>
    </xf>
    <xf numFmtId="0" fontId="0" fillId="0" borderId="122" xfId="0" applyBorder="1" applyAlignment="1">
      <alignment horizontal="center" vertical="center"/>
    </xf>
    <xf numFmtId="0" fontId="0" fillId="0" borderId="110" xfId="0" applyBorder="1" applyAlignment="1">
      <alignment horizontal="center" vertical="center"/>
    </xf>
    <xf numFmtId="0" fontId="0" fillId="0" borderId="123" xfId="0" applyBorder="1" applyAlignment="1">
      <alignment horizontal="center" vertical="center"/>
    </xf>
    <xf numFmtId="38" fontId="0" fillId="0" borderId="20" xfId="0" applyNumberFormat="1" applyBorder="1" applyAlignment="1">
      <alignment horizontal="right" vertical="center"/>
    </xf>
    <xf numFmtId="0" fontId="0" fillId="0" borderId="49" xfId="0" applyBorder="1" applyAlignment="1">
      <alignment horizontal="right" vertical="center"/>
    </xf>
    <xf numFmtId="38" fontId="0" fillId="0" borderId="84" xfId="0" applyNumberFormat="1" applyBorder="1" applyAlignment="1">
      <alignment horizontal="right" vertical="center"/>
    </xf>
    <xf numFmtId="0" fontId="0" fillId="0" borderId="62" xfId="0" applyBorder="1" applyAlignment="1">
      <alignment horizontal="right" vertical="center"/>
    </xf>
    <xf numFmtId="38" fontId="0" fillId="0" borderId="67" xfId="0" applyNumberFormat="1" applyBorder="1" applyAlignment="1">
      <alignment horizontal="right" vertical="center"/>
    </xf>
    <xf numFmtId="0" fontId="0" fillId="0" borderId="67" xfId="0" applyBorder="1" applyAlignment="1">
      <alignment horizontal="right" vertical="center"/>
    </xf>
    <xf numFmtId="38" fontId="0" fillId="0" borderId="62" xfId="0" applyNumberFormat="1" applyBorder="1" applyAlignment="1">
      <alignment horizontal="righ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0" xfId="0" applyAlignment="1">
      <alignment/>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8" fillId="0" borderId="129" xfId="0" applyFont="1" applyBorder="1" applyAlignment="1">
      <alignment horizontal="center" vertical="center"/>
    </xf>
    <xf numFmtId="0" fontId="4" fillId="0" borderId="0" xfId="0" applyFont="1" applyAlignment="1">
      <alignment horizontal="right" vertical="center"/>
    </xf>
    <xf numFmtId="197" fontId="0" fillId="0" borderId="48" xfId="49" applyNumberFormat="1" applyFont="1" applyBorder="1" applyAlignment="1">
      <alignment horizontal="right" vertical="center" shrinkToFit="1"/>
    </xf>
    <xf numFmtId="197" fontId="0" fillId="0" borderId="11" xfId="49" applyNumberFormat="1" applyFont="1" applyBorder="1" applyAlignment="1">
      <alignment horizontal="right" vertical="center" shrinkToFit="1"/>
    </xf>
    <xf numFmtId="199" fontId="0" fillId="0" borderId="83" xfId="49" applyNumberFormat="1" applyFont="1" applyBorder="1" applyAlignment="1">
      <alignment horizontal="center" vertical="center"/>
    </xf>
    <xf numFmtId="199" fontId="0" fillId="0" borderId="81" xfId="49" applyNumberFormat="1" applyFont="1" applyBorder="1" applyAlignment="1">
      <alignment horizontal="center" vertical="center"/>
    </xf>
    <xf numFmtId="199" fontId="0" fillId="0" borderId="82" xfId="49" applyNumberFormat="1" applyFont="1" applyBorder="1" applyAlignment="1">
      <alignment horizontal="right" vertical="center"/>
    </xf>
    <xf numFmtId="199" fontId="0" fillId="0" borderId="92" xfId="49" applyNumberFormat="1" applyFont="1" applyBorder="1" applyAlignment="1">
      <alignment horizontal="right" vertical="center"/>
    </xf>
    <xf numFmtId="199" fontId="0" fillId="0" borderId="130" xfId="0" applyNumberFormat="1" applyBorder="1" applyAlignment="1">
      <alignment horizontal="center" vertical="center"/>
    </xf>
    <xf numFmtId="0" fontId="0" fillId="0" borderId="52" xfId="0" applyBorder="1" applyAlignment="1">
      <alignment vertical="center"/>
    </xf>
    <xf numFmtId="197" fontId="0" fillId="0" borderId="131" xfId="49" applyNumberFormat="1" applyFont="1" applyBorder="1" applyAlignment="1">
      <alignment horizontal="center" vertical="center" shrinkToFit="1"/>
    </xf>
    <xf numFmtId="197" fontId="0" fillId="0" borderId="132" xfId="49" applyNumberFormat="1" applyFont="1" applyBorder="1" applyAlignment="1">
      <alignment horizontal="center" vertical="center" shrinkToFit="1"/>
    </xf>
    <xf numFmtId="197" fontId="0" fillId="0" borderId="133" xfId="49" applyNumberFormat="1" applyFont="1" applyBorder="1" applyAlignment="1">
      <alignment horizontal="center" vertical="center" shrinkToFit="1"/>
    </xf>
    <xf numFmtId="0" fontId="8" fillId="0" borderId="134" xfId="0" applyFont="1" applyBorder="1" applyAlignment="1">
      <alignment horizontal="center" vertical="center"/>
    </xf>
    <xf numFmtId="0" fontId="3" fillId="0" borderId="0" xfId="0" applyFont="1" applyAlignment="1">
      <alignment/>
    </xf>
    <xf numFmtId="0" fontId="0" fillId="0" borderId="135" xfId="0" applyBorder="1" applyAlignment="1">
      <alignment vertical="center"/>
    </xf>
    <xf numFmtId="38" fontId="0" fillId="0" borderId="75" xfId="49" applyFont="1" applyBorder="1" applyAlignment="1">
      <alignment vertical="center" shrinkToFit="1"/>
    </xf>
    <xf numFmtId="200" fontId="0" fillId="0" borderId="136" xfId="49" applyNumberFormat="1" applyFont="1" applyBorder="1" applyAlignment="1">
      <alignment horizontal="right" vertical="center" shrinkToFit="1"/>
    </xf>
    <xf numFmtId="200" fontId="0" fillId="0" borderId="111" xfId="49" applyNumberFormat="1" applyFont="1" applyBorder="1" applyAlignment="1">
      <alignment horizontal="right" vertical="center" shrinkToFit="1"/>
    </xf>
    <xf numFmtId="0" fontId="0" fillId="0" borderId="0" xfId="0" applyAlignment="1">
      <alignment horizontal="left"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0" xfId="0" applyFill="1" applyBorder="1" applyAlignment="1">
      <alignment horizontal="center" vertical="center"/>
    </xf>
    <xf numFmtId="38" fontId="0" fillId="33" borderId="24" xfId="49" applyFont="1" applyFill="1" applyBorder="1" applyAlignment="1">
      <alignment vertical="center" shrinkToFit="1"/>
    </xf>
    <xf numFmtId="38" fontId="0" fillId="0" borderId="21" xfId="49" applyFont="1" applyBorder="1" applyAlignment="1">
      <alignment horizontal="right" vertical="center" shrinkToFit="1"/>
    </xf>
    <xf numFmtId="38" fontId="0" fillId="0" borderId="24" xfId="49" applyFont="1" applyBorder="1" applyAlignment="1">
      <alignment horizontal="right" vertical="center" shrinkToFit="1"/>
    </xf>
    <xf numFmtId="0" fontId="0" fillId="0" borderId="44" xfId="0" applyBorder="1" applyAlignment="1">
      <alignment vertical="center"/>
    </xf>
    <xf numFmtId="0" fontId="0" fillId="0" borderId="45" xfId="0" applyBorder="1" applyAlignment="1">
      <alignment vertical="center"/>
    </xf>
    <xf numFmtId="0" fontId="0" fillId="0" borderId="59" xfId="0" applyBorder="1" applyAlignment="1">
      <alignment vertical="center"/>
    </xf>
    <xf numFmtId="195" fontId="10" fillId="0" borderId="137" xfId="0" applyNumberFormat="1" applyFont="1" applyBorder="1" applyAlignment="1">
      <alignment vertical="center"/>
    </xf>
    <xf numFmtId="195" fontId="10" fillId="0" borderId="138" xfId="0" applyNumberFormat="1" applyFont="1" applyBorder="1" applyAlignment="1">
      <alignment vertical="center"/>
    </xf>
    <xf numFmtId="10" fontId="10" fillId="0" borderId="117" xfId="49" applyNumberFormat="1" applyFont="1" applyBorder="1" applyAlignment="1">
      <alignment horizontal="right" vertical="center" shrinkToFit="1"/>
    </xf>
    <xf numFmtId="197" fontId="10" fillId="0" borderId="131" xfId="49" applyNumberFormat="1" applyFont="1" applyBorder="1" applyAlignment="1">
      <alignment vertical="center" shrinkToFit="1"/>
    </xf>
    <xf numFmtId="193" fontId="10" fillId="0" borderId="111" xfId="49" applyNumberFormat="1" applyFont="1" applyBorder="1" applyAlignment="1">
      <alignment horizontal="right" vertical="center" shrinkToFit="1"/>
    </xf>
    <xf numFmtId="197" fontId="10" fillId="0" borderId="132" xfId="49" applyNumberFormat="1" applyFont="1" applyBorder="1" applyAlignment="1">
      <alignment vertical="center" shrinkToFit="1"/>
    </xf>
    <xf numFmtId="10" fontId="10" fillId="0" borderId="136" xfId="49" applyNumberFormat="1" applyFont="1" applyBorder="1" applyAlignment="1">
      <alignment horizontal="right" vertical="center" shrinkToFit="1"/>
    </xf>
    <xf numFmtId="197" fontId="10" fillId="0" borderId="133" xfId="49" applyNumberFormat="1" applyFont="1" applyBorder="1" applyAlignment="1">
      <alignment vertical="center" shrinkToFit="1"/>
    </xf>
    <xf numFmtId="197" fontId="10" fillId="0" borderId="105" xfId="49" applyNumberFormat="1" applyFont="1" applyBorder="1" applyAlignment="1">
      <alignment vertical="center" shrinkToFit="1"/>
    </xf>
    <xf numFmtId="0" fontId="4" fillId="0" borderId="0" xfId="0" applyFont="1" applyAlignment="1">
      <alignment vertical="center"/>
    </xf>
    <xf numFmtId="0" fontId="1" fillId="0" borderId="0" xfId="0" applyFont="1" applyAlignment="1">
      <alignment vertical="center"/>
    </xf>
    <xf numFmtId="0" fontId="0" fillId="0" borderId="139" xfId="0" applyBorder="1" applyAlignment="1">
      <alignment horizontal="center" vertical="center"/>
    </xf>
    <xf numFmtId="183" fontId="0" fillId="0" borderId="140" xfId="49" applyNumberFormat="1" applyFont="1" applyBorder="1" applyAlignment="1">
      <alignment horizontal="right" vertical="center"/>
    </xf>
    <xf numFmtId="0" fontId="6" fillId="0" borderId="141" xfId="0" applyFont="1" applyBorder="1" applyAlignment="1">
      <alignment vertical="center" shrinkToFit="1"/>
    </xf>
    <xf numFmtId="182" fontId="0" fillId="0" borderId="142" xfId="49" applyNumberFormat="1" applyFont="1" applyBorder="1" applyAlignment="1">
      <alignment horizontal="right" vertical="center"/>
    </xf>
    <xf numFmtId="183" fontId="0" fillId="0" borderId="143" xfId="49" applyNumberFormat="1" applyFont="1" applyBorder="1" applyAlignment="1">
      <alignment horizontal="right" vertical="center"/>
    </xf>
    <xf numFmtId="38" fontId="0" fillId="0" borderId="0" xfId="49" applyFont="1" applyBorder="1" applyAlignment="1">
      <alignment horizontal="right" vertical="center" shrinkToFit="1"/>
    </xf>
    <xf numFmtId="38" fontId="0" fillId="0" borderId="0" xfId="49" applyFont="1" applyBorder="1" applyAlignment="1">
      <alignment vertical="center" shrinkToFit="1"/>
    </xf>
    <xf numFmtId="38" fontId="0" fillId="0" borderId="83" xfId="49" applyFont="1" applyBorder="1" applyAlignment="1">
      <alignment horizontal="right" vertical="center" shrinkToFit="1"/>
    </xf>
    <xf numFmtId="38" fontId="0" fillId="0" borderId="77" xfId="0" applyNumberFormat="1" applyBorder="1" applyAlignment="1">
      <alignment vertical="center" shrinkToFit="1"/>
    </xf>
    <xf numFmtId="38" fontId="0" fillId="0" borderId="65" xfId="49" applyFont="1" applyBorder="1" applyAlignment="1">
      <alignment vertical="center" shrinkToFit="1"/>
    </xf>
    <xf numFmtId="0" fontId="0" fillId="0" borderId="0" xfId="0" applyNumberFormat="1" applyBorder="1" applyAlignment="1">
      <alignment vertical="center" shrinkToFit="1"/>
    </xf>
    <xf numFmtId="0" fontId="0" fillId="0" borderId="23" xfId="0" applyBorder="1" applyAlignment="1">
      <alignment horizontal="center" vertical="center"/>
    </xf>
    <xf numFmtId="38" fontId="0" fillId="0" borderId="38" xfId="49" applyFont="1" applyBorder="1" applyAlignment="1">
      <alignment vertical="center" shrinkToFit="1"/>
    </xf>
    <xf numFmtId="38" fontId="0" fillId="0" borderId="10" xfId="49" applyFont="1" applyBorder="1" applyAlignment="1">
      <alignment vertical="center" shrinkToFit="1"/>
    </xf>
    <xf numFmtId="38" fontId="0" fillId="0" borderId="144" xfId="49" applyFont="1" applyBorder="1" applyAlignment="1">
      <alignment vertical="center" shrinkToFit="1"/>
    </xf>
    <xf numFmtId="38" fontId="0" fillId="0" borderId="39" xfId="49" applyFont="1" applyBorder="1" applyAlignment="1">
      <alignment vertical="center" shrinkToFit="1"/>
    </xf>
    <xf numFmtId="38" fontId="0" fillId="0" borderId="145" xfId="49" applyFont="1" applyBorder="1" applyAlignment="1">
      <alignment horizontal="right" vertical="center" shrinkToFit="1"/>
    </xf>
    <xf numFmtId="38" fontId="0" fillId="0" borderId="22" xfId="0" applyNumberFormat="1" applyBorder="1" applyAlignment="1">
      <alignment vertical="center" shrinkToFit="1"/>
    </xf>
    <xf numFmtId="0" fontId="0" fillId="0" borderId="77" xfId="0" applyBorder="1" applyAlignment="1">
      <alignment horizontal="center" vertical="center"/>
    </xf>
    <xf numFmtId="0" fontId="6" fillId="0" borderId="16" xfId="0" applyFont="1" applyBorder="1" applyAlignment="1">
      <alignment vertical="center" shrinkToFit="1"/>
    </xf>
    <xf numFmtId="182" fontId="0" fillId="0" borderId="145" xfId="49" applyNumberFormat="1" applyFont="1" applyBorder="1" applyAlignment="1">
      <alignment horizontal="right" vertical="center"/>
    </xf>
    <xf numFmtId="194" fontId="0" fillId="0" borderId="118" xfId="49" applyNumberFormat="1" applyFont="1" applyFill="1" applyBorder="1" applyAlignment="1">
      <alignment horizontal="center" vertical="center"/>
    </xf>
    <xf numFmtId="183" fontId="0" fillId="0" borderId="116" xfId="49" applyNumberFormat="1" applyFont="1" applyFill="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0" fillId="0" borderId="146" xfId="0" applyBorder="1" applyAlignment="1">
      <alignment horizontal="center" vertical="center"/>
    </xf>
    <xf numFmtId="38" fontId="0" fillId="6" borderId="54" xfId="0" applyNumberFormat="1" applyFill="1" applyBorder="1" applyAlignment="1">
      <alignment horizontal="left" vertical="center"/>
    </xf>
    <xf numFmtId="3" fontId="0" fillId="6" borderId="63" xfId="0" applyNumberFormat="1" applyFill="1" applyBorder="1" applyAlignment="1">
      <alignment horizontal="right" vertical="center"/>
    </xf>
    <xf numFmtId="187" fontId="0" fillId="0" borderId="44" xfId="49" applyNumberFormat="1" applyFont="1" applyFill="1" applyBorder="1" applyAlignment="1">
      <alignment horizontal="right" vertical="center" shrinkToFit="1"/>
    </xf>
    <xf numFmtId="187" fontId="0" fillId="0" borderId="59" xfId="49" applyNumberFormat="1" applyFont="1" applyFill="1" applyBorder="1" applyAlignment="1">
      <alignment horizontal="right" vertical="center" shrinkToFit="1"/>
    </xf>
    <xf numFmtId="10" fontId="0" fillId="0" borderId="15" xfId="49" applyNumberFormat="1" applyFont="1" applyBorder="1" applyAlignment="1">
      <alignment horizontal="center" vertical="center" shrinkToFit="1"/>
    </xf>
    <xf numFmtId="10" fontId="0" fillId="0" borderId="147" xfId="49" applyNumberFormat="1" applyFont="1" applyBorder="1" applyAlignment="1">
      <alignment horizontal="center" vertical="center" shrinkToFit="1"/>
    </xf>
    <xf numFmtId="10" fontId="0" fillId="0" borderId="54" xfId="49" applyNumberFormat="1" applyFont="1" applyBorder="1" applyAlignment="1">
      <alignment horizontal="center" vertical="center" shrinkToFit="1"/>
    </xf>
    <xf numFmtId="10" fontId="0" fillId="0" borderId="57" xfId="49" applyNumberFormat="1" applyFont="1" applyBorder="1" applyAlignment="1">
      <alignment horizontal="center" vertical="center" shrinkToFit="1"/>
    </xf>
    <xf numFmtId="10" fontId="0" fillId="0" borderId="43" xfId="49" applyNumberFormat="1" applyFont="1" applyBorder="1" applyAlignment="1">
      <alignment horizontal="center" vertical="center" shrinkToFit="1"/>
    </xf>
    <xf numFmtId="10" fontId="0" fillId="0" borderId="148" xfId="49" applyNumberFormat="1" applyFont="1" applyBorder="1" applyAlignment="1">
      <alignment horizontal="center" vertical="center" shrinkToFit="1"/>
    </xf>
    <xf numFmtId="10" fontId="0" fillId="0" borderId="149" xfId="49" applyNumberFormat="1" applyFont="1" applyBorder="1" applyAlignment="1">
      <alignment horizontal="center" vertical="center" shrinkToFit="1"/>
    </xf>
    <xf numFmtId="10" fontId="0" fillId="0" borderId="150" xfId="49" applyNumberFormat="1" applyFont="1" applyBorder="1" applyAlignment="1">
      <alignment horizontal="center" vertical="center" shrinkToFit="1"/>
    </xf>
    <xf numFmtId="0" fontId="6" fillId="0" borderId="151" xfId="0" applyFont="1" applyBorder="1" applyAlignment="1">
      <alignment horizontal="center" vertical="center" shrinkToFit="1"/>
    </xf>
    <xf numFmtId="0" fontId="6" fillId="0" borderId="15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151" xfId="0" applyFont="1" applyFill="1" applyBorder="1" applyAlignment="1">
      <alignment horizontal="center" vertical="center" shrinkToFit="1"/>
    </xf>
    <xf numFmtId="0" fontId="6" fillId="0" borderId="152"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0" fillId="0" borderId="153"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6" fillId="0" borderId="153"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53"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195" fontId="0" fillId="0" borderId="153" xfId="49" applyNumberFormat="1" applyFont="1" applyBorder="1" applyAlignment="1">
      <alignment horizontal="right" vertical="center" shrinkToFit="1"/>
    </xf>
    <xf numFmtId="195" fontId="0" fillId="0" borderId="13" xfId="49" applyNumberFormat="1" applyFont="1" applyBorder="1" applyAlignment="1">
      <alignment horizontal="right" vertical="center" shrinkToFit="1"/>
    </xf>
    <xf numFmtId="0" fontId="6" fillId="0" borderId="85" xfId="0" applyFont="1" applyBorder="1" applyAlignment="1">
      <alignment horizontal="center" vertical="center" textRotation="255" shrinkToFit="1"/>
    </xf>
    <xf numFmtId="0" fontId="6" fillId="0" borderId="139" xfId="0" applyFont="1" applyBorder="1" applyAlignment="1">
      <alignment horizontal="center" vertical="center" textRotation="255" shrinkToFit="1"/>
    </xf>
    <xf numFmtId="0" fontId="6" fillId="0" borderId="145" xfId="0" applyFont="1" applyBorder="1" applyAlignment="1">
      <alignment vertical="center" textRotation="255" shrinkToFit="1"/>
    </xf>
    <xf numFmtId="195" fontId="0" fillId="0" borderId="154" xfId="49" applyNumberFormat="1" applyFont="1" applyBorder="1" applyAlignment="1">
      <alignment horizontal="right" vertical="center" shrinkToFit="1"/>
    </xf>
    <xf numFmtId="195" fontId="0" fillId="0" borderId="155" xfId="49" applyNumberFormat="1" applyFont="1" applyBorder="1" applyAlignment="1">
      <alignment horizontal="right" vertical="center" shrinkToFit="1"/>
    </xf>
    <xf numFmtId="0" fontId="0" fillId="0" borderId="15" xfId="0" applyBorder="1" applyAlignment="1">
      <alignment horizontal="center" vertical="center"/>
    </xf>
    <xf numFmtId="0" fontId="6" fillId="0" borderId="47"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56" xfId="0" applyFont="1" applyBorder="1" applyAlignment="1">
      <alignment horizontal="center" vertical="center"/>
    </xf>
    <xf numFmtId="0" fontId="6" fillId="0" borderId="116"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6" fillId="0" borderId="38" xfId="0" applyFont="1" applyBorder="1" applyAlignment="1">
      <alignment horizontal="left" vertical="center"/>
    </xf>
    <xf numFmtId="0" fontId="6" fillId="0" borderId="10" xfId="0" applyFont="1" applyBorder="1" applyAlignment="1">
      <alignment horizontal="left" vertical="center"/>
    </xf>
    <xf numFmtId="0" fontId="6" fillId="0" borderId="39" xfId="0" applyFont="1" applyBorder="1" applyAlignment="1">
      <alignment horizontal="left" vertical="center"/>
    </xf>
    <xf numFmtId="0" fontId="6" fillId="0" borderId="36" xfId="0" applyFont="1" applyBorder="1" applyAlignment="1">
      <alignment horizontal="left" vertical="center"/>
    </xf>
    <xf numFmtId="0" fontId="6" fillId="0" borderId="144" xfId="0" applyFont="1" applyBorder="1" applyAlignment="1">
      <alignment horizontal="left" vertical="center"/>
    </xf>
    <xf numFmtId="0" fontId="6" fillId="0" borderId="114" xfId="0" applyFont="1" applyBorder="1" applyAlignment="1">
      <alignment horizontal="left" vertical="center"/>
    </xf>
    <xf numFmtId="0" fontId="6" fillId="0" borderId="20" xfId="0" applyFont="1" applyFill="1" applyBorder="1" applyAlignment="1">
      <alignment horizontal="center" vertical="center" wrapText="1" shrinkToFit="1"/>
    </xf>
    <xf numFmtId="0" fontId="6" fillId="0" borderId="71" xfId="0" applyFont="1" applyFill="1" applyBorder="1" applyAlignment="1">
      <alignment horizontal="center" vertical="center" wrapText="1" shrinkToFit="1"/>
    </xf>
    <xf numFmtId="0" fontId="6" fillId="0" borderId="58" xfId="0" applyFont="1" applyBorder="1" applyAlignment="1">
      <alignment horizontal="center" vertical="center" shrinkToFit="1"/>
    </xf>
    <xf numFmtId="0" fontId="6" fillId="0" borderId="109" xfId="0" applyFont="1" applyBorder="1" applyAlignment="1">
      <alignment horizontal="center" vertical="center" shrinkToFit="1"/>
    </xf>
    <xf numFmtId="0" fontId="6" fillId="0" borderId="85" xfId="0" applyFont="1" applyFill="1" applyBorder="1" applyAlignment="1">
      <alignment horizontal="center" vertical="center" shrinkToFit="1"/>
    </xf>
    <xf numFmtId="0" fontId="6" fillId="0" borderId="145" xfId="0" applyFont="1" applyFill="1" applyBorder="1" applyAlignment="1">
      <alignment horizontal="center" vertical="center" shrinkToFit="1"/>
    </xf>
    <xf numFmtId="0" fontId="6" fillId="0" borderId="46" xfId="0" applyNumberFormat="1" applyFont="1" applyFill="1" applyBorder="1" applyAlignment="1">
      <alignment horizontal="center" vertical="center" shrinkToFit="1"/>
    </xf>
    <xf numFmtId="0" fontId="6" fillId="0" borderId="118" xfId="0" applyNumberFormat="1" applyFont="1" applyFill="1" applyBorder="1" applyAlignment="1">
      <alignment horizontal="center" vertical="center" shrinkToFit="1"/>
    </xf>
    <xf numFmtId="0" fontId="0" fillId="0" borderId="47" xfId="0" applyBorder="1" applyAlignment="1">
      <alignment horizontal="center" vertical="center"/>
    </xf>
    <xf numFmtId="0" fontId="0" fillId="0" borderId="16" xfId="0" applyBorder="1" applyAlignment="1">
      <alignment horizontal="center" vertical="center"/>
    </xf>
    <xf numFmtId="0" fontId="6" fillId="0" borderId="6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54" xfId="0" applyNumberFormat="1" applyFont="1" applyBorder="1" applyAlignment="1">
      <alignment horizontal="center" vertical="center" shrinkToFit="1"/>
    </xf>
    <xf numFmtId="0" fontId="6" fillId="0" borderId="57" xfId="0" applyNumberFormat="1" applyFont="1" applyBorder="1" applyAlignment="1">
      <alignment horizontal="center" vertical="center" shrinkToFit="1"/>
    </xf>
    <xf numFmtId="0" fontId="6" fillId="0" borderId="44" xfId="0" applyNumberFormat="1" applyFont="1" applyBorder="1" applyAlignment="1">
      <alignment horizontal="center" vertical="center" shrinkToFit="1"/>
    </xf>
    <xf numFmtId="0" fontId="6" fillId="0" borderId="59" xfId="0" applyNumberFormat="1" applyFont="1" applyBorder="1" applyAlignment="1">
      <alignment horizontal="center" vertical="center" shrinkToFit="1"/>
    </xf>
    <xf numFmtId="195" fontId="0" fillId="0" borderId="60" xfId="49" applyNumberFormat="1" applyFont="1" applyBorder="1" applyAlignment="1">
      <alignment horizontal="right" vertical="center" shrinkToFit="1"/>
    </xf>
    <xf numFmtId="195" fontId="0" fillId="0" borderId="61" xfId="49" applyNumberFormat="1" applyFont="1" applyBorder="1" applyAlignment="1">
      <alignment horizontal="right" vertical="center" shrinkToFit="1"/>
    </xf>
    <xf numFmtId="195" fontId="0" fillId="0" borderId="20" xfId="49" applyNumberFormat="1" applyFont="1" applyFill="1" applyBorder="1" applyAlignment="1">
      <alignment horizontal="right" vertical="center" shrinkToFit="1"/>
    </xf>
    <xf numFmtId="195" fontId="0" fillId="0" borderId="71" xfId="49" applyNumberFormat="1" applyFont="1" applyFill="1" applyBorder="1" applyAlignment="1">
      <alignment horizontal="right" vertical="center" shrinkToFit="1"/>
    </xf>
    <xf numFmtId="187" fontId="0" fillId="0" borderId="54" xfId="49" applyNumberFormat="1" applyFont="1" applyBorder="1" applyAlignment="1">
      <alignment horizontal="right" vertical="center" shrinkToFit="1"/>
    </xf>
    <xf numFmtId="187" fontId="0" fillId="0" borderId="57" xfId="49" applyNumberFormat="1" applyFont="1" applyBorder="1" applyAlignment="1">
      <alignment horizontal="right" vertical="center" shrinkToFit="1"/>
    </xf>
    <xf numFmtId="0" fontId="6" fillId="0" borderId="15" xfId="0" applyNumberFormat="1" applyFont="1" applyBorder="1" applyAlignment="1">
      <alignment horizontal="center" vertical="center" shrinkToFit="1"/>
    </xf>
    <xf numFmtId="195" fontId="0" fillId="0" borderId="15" xfId="0" applyNumberFormat="1" applyBorder="1" applyAlignment="1">
      <alignment horizontal="right" vertical="center"/>
    </xf>
    <xf numFmtId="0" fontId="0" fillId="0" borderId="15" xfId="0" applyBorder="1" applyAlignment="1">
      <alignment horizontal="right" vertical="center"/>
    </xf>
    <xf numFmtId="188" fontId="0" fillId="0" borderId="60" xfId="49" applyNumberFormat="1" applyFont="1" applyBorder="1" applyAlignment="1">
      <alignment horizontal="right" vertical="center" shrinkToFit="1"/>
    </xf>
    <xf numFmtId="188" fontId="0" fillId="0" borderId="49" xfId="49" applyNumberFormat="1" applyFont="1" applyBorder="1" applyAlignment="1">
      <alignment horizontal="right" vertical="center" shrinkToFit="1"/>
    </xf>
    <xf numFmtId="195" fontId="0" fillId="0" borderId="84" xfId="49" applyNumberFormat="1" applyFont="1" applyFill="1" applyBorder="1" applyAlignment="1">
      <alignment horizontal="right" vertical="center" shrinkToFit="1"/>
    </xf>
    <xf numFmtId="195" fontId="0" fillId="0" borderId="50" xfId="49" applyNumberFormat="1" applyFont="1" applyFill="1" applyBorder="1" applyAlignment="1">
      <alignment horizontal="right" vertical="center" shrinkToFit="1"/>
    </xf>
    <xf numFmtId="187" fontId="0" fillId="0" borderId="44" xfId="49" applyNumberFormat="1" applyFont="1" applyBorder="1" applyAlignment="1">
      <alignment horizontal="right" vertical="center" shrinkToFit="1"/>
    </xf>
    <xf numFmtId="187" fontId="0" fillId="0" borderId="59" xfId="49" applyNumberFormat="1" applyFont="1" applyBorder="1" applyAlignment="1">
      <alignment horizontal="right" vertical="center" shrinkToFit="1"/>
    </xf>
    <xf numFmtId="188" fontId="0" fillId="0" borderId="48" xfId="49" applyNumberFormat="1" applyFont="1" applyBorder="1" applyAlignment="1">
      <alignment horizontal="right" vertical="center" shrinkToFit="1"/>
    </xf>
    <xf numFmtId="188" fontId="0" fillId="0" borderId="62" xfId="49" applyNumberFormat="1" applyFont="1" applyBorder="1" applyAlignment="1">
      <alignment horizontal="right" vertical="center" shrinkToFit="1"/>
    </xf>
    <xf numFmtId="195" fontId="0" fillId="0" borderId="20" xfId="49" applyNumberFormat="1" applyFont="1" applyBorder="1" applyAlignment="1">
      <alignment horizontal="right" vertical="center" shrinkToFit="1"/>
    </xf>
    <xf numFmtId="195" fontId="0" fillId="0" borderId="71" xfId="49" applyNumberFormat="1" applyFont="1" applyBorder="1" applyAlignment="1">
      <alignment horizontal="right" vertical="center" shrinkToFit="1"/>
    </xf>
    <xf numFmtId="188" fontId="0" fillId="0" borderId="64" xfId="49" applyNumberFormat="1" applyFont="1" applyBorder="1" applyAlignment="1">
      <alignment horizontal="right" vertical="center" shrinkToFit="1"/>
    </xf>
    <xf numFmtId="188" fontId="0" fillId="0" borderId="67" xfId="49" applyNumberFormat="1" applyFont="1" applyBorder="1" applyAlignment="1">
      <alignment horizontal="right" vertical="center" shrinkToFit="1"/>
    </xf>
    <xf numFmtId="195" fontId="0" fillId="0" borderId="64" xfId="49" applyNumberFormat="1" applyFont="1" applyBorder="1" applyAlignment="1">
      <alignment horizontal="right" vertical="center" shrinkToFit="1"/>
    </xf>
    <xf numFmtId="195" fontId="0" fillId="0" borderId="32" xfId="49" applyNumberFormat="1" applyFont="1" applyBorder="1" applyAlignment="1">
      <alignment horizontal="right" vertical="center" shrinkToFit="1"/>
    </xf>
    <xf numFmtId="195" fontId="0" fillId="0" borderId="21" xfId="49" applyNumberFormat="1" applyFont="1" applyBorder="1" applyAlignment="1">
      <alignment horizontal="right" vertical="center" shrinkToFit="1"/>
    </xf>
    <xf numFmtId="195" fontId="0" fillId="0" borderId="19" xfId="49" applyNumberFormat="1" applyFont="1" applyBorder="1" applyAlignment="1">
      <alignment horizontal="right" vertical="center" shrinkToFit="1"/>
    </xf>
    <xf numFmtId="187" fontId="0" fillId="0" borderId="43" xfId="49" applyNumberFormat="1" applyFont="1" applyBorder="1" applyAlignment="1">
      <alignment horizontal="right" vertical="center" shrinkToFit="1"/>
    </xf>
    <xf numFmtId="187" fontId="0" fillId="0" borderId="148" xfId="49" applyNumberFormat="1" applyFont="1" applyBorder="1" applyAlignment="1">
      <alignment horizontal="right" vertical="center" shrinkToFit="1"/>
    </xf>
    <xf numFmtId="187" fontId="0" fillId="0" borderId="151" xfId="49" applyNumberFormat="1" applyFont="1" applyFill="1" applyBorder="1" applyAlignment="1">
      <alignment horizontal="right" vertical="center" shrinkToFit="1"/>
    </xf>
    <xf numFmtId="187" fontId="0" fillId="0" borderId="152" xfId="49" applyNumberFormat="1" applyFont="1" applyFill="1" applyBorder="1" applyAlignment="1">
      <alignment horizontal="right" vertical="center" shrinkToFit="1"/>
    </xf>
    <xf numFmtId="195" fontId="0" fillId="0" borderId="157" xfId="49" applyNumberFormat="1" applyFont="1" applyBorder="1" applyAlignment="1">
      <alignment horizontal="right" vertical="center" shrinkToFit="1"/>
    </xf>
    <xf numFmtId="195" fontId="0" fillId="0" borderId="158" xfId="49" applyNumberFormat="1" applyFont="1" applyBorder="1" applyAlignment="1">
      <alignment horizontal="right" vertical="center" shrinkToFit="1"/>
    </xf>
    <xf numFmtId="195" fontId="0" fillId="0" borderId="87" xfId="49" applyNumberFormat="1" applyFont="1" applyBorder="1" applyAlignment="1">
      <alignment horizontal="right" vertical="center" shrinkToFit="1"/>
    </xf>
    <xf numFmtId="195" fontId="0" fillId="0" borderId="159" xfId="49" applyNumberFormat="1" applyFont="1" applyBorder="1" applyAlignment="1">
      <alignment horizontal="right" vertical="center" shrinkToFit="1"/>
    </xf>
    <xf numFmtId="187" fontId="0" fillId="0" borderId="149" xfId="49" applyNumberFormat="1" applyFont="1" applyBorder="1" applyAlignment="1">
      <alignment horizontal="right" vertical="center" shrinkToFit="1"/>
    </xf>
    <xf numFmtId="187" fontId="0" fillId="0" borderId="150" xfId="49" applyNumberFormat="1" applyFont="1" applyBorder="1" applyAlignment="1">
      <alignment horizontal="right" vertical="center" shrinkToFit="1"/>
    </xf>
    <xf numFmtId="195" fontId="0" fillId="0" borderId="147" xfId="0" applyNumberFormat="1" applyBorder="1" applyAlignment="1">
      <alignment horizontal="right" vertical="center"/>
    </xf>
    <xf numFmtId="0" fontId="0" fillId="0" borderId="147" xfId="0" applyBorder="1" applyAlignment="1">
      <alignment horizontal="right" vertical="center"/>
    </xf>
    <xf numFmtId="188" fontId="0" fillId="0" borderId="48" xfId="49" applyNumberFormat="1" applyFont="1" applyBorder="1" applyAlignment="1">
      <alignment horizontal="right" vertical="center" shrinkToFit="1"/>
    </xf>
    <xf numFmtId="188" fontId="0" fillId="0" borderId="50" xfId="49" applyNumberFormat="1" applyFont="1" applyBorder="1" applyAlignment="1">
      <alignment horizontal="right" vertical="center" shrinkToFit="1"/>
    </xf>
    <xf numFmtId="0" fontId="0" fillId="0" borderId="0" xfId="0" applyAlignment="1">
      <alignment horizontal="left" vertical="center" wrapText="1"/>
    </xf>
    <xf numFmtId="188" fontId="0" fillId="0" borderId="54" xfId="49" applyNumberFormat="1" applyFont="1" applyBorder="1" applyAlignment="1">
      <alignment horizontal="right" vertical="center" shrinkToFit="1"/>
    </xf>
    <xf numFmtId="188" fontId="0" fillId="0" borderId="55" xfId="49" applyNumberFormat="1" applyFont="1" applyBorder="1" applyAlignment="1">
      <alignment horizontal="right" vertical="center" shrinkToFit="1"/>
    </xf>
    <xf numFmtId="195" fontId="0" fillId="0" borderId="48" xfId="0" applyNumberFormat="1" applyBorder="1" applyAlignment="1">
      <alignment horizontal="right" vertical="center" shrinkToFit="1"/>
    </xf>
    <xf numFmtId="195" fontId="0" fillId="0" borderId="11" xfId="0" applyNumberFormat="1" applyBorder="1" applyAlignment="1">
      <alignment horizontal="right" vertical="center" shrinkToFit="1"/>
    </xf>
    <xf numFmtId="187" fontId="0" fillId="0" borderId="16" xfId="0" applyNumberFormat="1" applyFill="1" applyBorder="1" applyAlignment="1">
      <alignment horizontal="right" vertical="center"/>
    </xf>
    <xf numFmtId="0" fontId="0" fillId="0" borderId="16" xfId="0" applyFill="1" applyBorder="1" applyAlignment="1">
      <alignment horizontal="right" vertical="center"/>
    </xf>
    <xf numFmtId="195" fontId="0" fillId="0" borderId="43" xfId="0" applyNumberFormat="1" applyBorder="1" applyAlignment="1">
      <alignment horizontal="right" vertical="center" shrinkToFit="1"/>
    </xf>
    <xf numFmtId="195" fontId="0" fillId="0" borderId="69" xfId="0" applyNumberFormat="1" applyBorder="1" applyAlignment="1">
      <alignment horizontal="right" vertical="center" shrinkToFit="1"/>
    </xf>
    <xf numFmtId="38" fontId="0" fillId="0" borderId="0" xfId="0" applyNumberFormat="1" applyAlignment="1">
      <alignment horizontal="center" vertical="center"/>
    </xf>
    <xf numFmtId="0" fontId="0" fillId="0" borderId="0" xfId="0" applyAlignment="1">
      <alignment horizontal="center" vertical="center"/>
    </xf>
    <xf numFmtId="189" fontId="0" fillId="0" borderId="84" xfId="0" applyNumberFormat="1" applyBorder="1" applyAlignment="1">
      <alignment horizontal="center" vertical="center" shrinkToFit="1"/>
    </xf>
    <xf numFmtId="189" fontId="0" fillId="0" borderId="50" xfId="0" applyNumberFormat="1" applyBorder="1" applyAlignment="1">
      <alignment horizontal="center" vertical="center" shrinkToFit="1"/>
    </xf>
    <xf numFmtId="187" fontId="0" fillId="0" borderId="48" xfId="49" applyNumberFormat="1" applyFont="1" applyBorder="1" applyAlignment="1">
      <alignment horizontal="right" vertical="center" shrinkToFit="1"/>
    </xf>
    <xf numFmtId="187" fontId="0" fillId="0" borderId="50" xfId="49" applyNumberFormat="1" applyFont="1" applyBorder="1" applyAlignment="1">
      <alignment horizontal="right" vertical="center" shrinkToFit="1"/>
    </xf>
    <xf numFmtId="187" fontId="0" fillId="0" borderId="160" xfId="0" applyNumberFormat="1" applyFill="1" applyBorder="1" applyAlignment="1">
      <alignment horizontal="right" vertical="center"/>
    </xf>
    <xf numFmtId="0" fontId="0" fillId="0" borderId="160" xfId="0" applyFill="1" applyBorder="1" applyAlignment="1">
      <alignment horizontal="right" vertical="center"/>
    </xf>
    <xf numFmtId="189" fontId="0" fillId="0" borderId="110" xfId="0" applyNumberFormat="1" applyBorder="1" applyAlignment="1">
      <alignment horizontal="center" vertical="center" shrinkToFit="1"/>
    </xf>
    <xf numFmtId="189" fontId="0" fillId="0" borderId="148" xfId="0" applyNumberFormat="1" applyBorder="1" applyAlignment="1">
      <alignment horizontal="center" vertical="center" shrinkToFit="1"/>
    </xf>
    <xf numFmtId="187" fontId="0" fillId="0" borderId="18" xfId="49" applyNumberFormat="1" applyFont="1" applyBorder="1" applyAlignment="1">
      <alignment horizontal="right" vertical="center" shrinkToFit="1"/>
    </xf>
    <xf numFmtId="187" fontId="0" fillId="0" borderId="98" xfId="49" applyNumberFormat="1" applyFont="1" applyBorder="1" applyAlignment="1">
      <alignment horizontal="right" vertical="center" shrinkToFit="1"/>
    </xf>
    <xf numFmtId="0" fontId="0" fillId="0" borderId="161" xfId="0" applyBorder="1" applyAlignment="1">
      <alignment horizontal="center" vertical="center"/>
    </xf>
    <xf numFmtId="0" fontId="0" fillId="0" borderId="148" xfId="0" applyBorder="1" applyAlignment="1">
      <alignment horizontal="center" vertical="center"/>
    </xf>
    <xf numFmtId="195" fontId="0" fillId="0" borderId="54" xfId="49" applyNumberFormat="1" applyFont="1" applyBorder="1" applyAlignment="1">
      <alignment horizontal="right" vertical="center" shrinkToFit="1"/>
    </xf>
    <xf numFmtId="195" fontId="0" fillId="0" borderId="63" xfId="49" applyNumberFormat="1" applyFont="1" applyBorder="1" applyAlignment="1">
      <alignment horizontal="right" vertical="center" shrinkToFit="1"/>
    </xf>
    <xf numFmtId="195" fontId="0" fillId="0" borderId="162" xfId="49" applyNumberFormat="1" applyFont="1" applyBorder="1" applyAlignment="1">
      <alignment horizontal="right" vertical="center" shrinkToFit="1"/>
    </xf>
    <xf numFmtId="195" fontId="0" fillId="0" borderId="163" xfId="49" applyNumberFormat="1" applyFont="1" applyBorder="1" applyAlignment="1">
      <alignment horizontal="right" vertical="center" shrinkToFit="1"/>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57" xfId="0" applyBorder="1" applyAlignment="1">
      <alignment horizontal="center" vertical="center"/>
    </xf>
    <xf numFmtId="0" fontId="0" fillId="0" borderId="159"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195" fontId="0" fillId="0" borderId="168" xfId="49" applyNumberFormat="1" applyFont="1" applyBorder="1" applyAlignment="1">
      <alignment horizontal="right" vertical="center"/>
    </xf>
    <xf numFmtId="195" fontId="0" fillId="0" borderId="169" xfId="49" applyNumberFormat="1" applyFont="1" applyBorder="1" applyAlignment="1">
      <alignment horizontal="right" vertical="center"/>
    </xf>
    <xf numFmtId="195" fontId="10" fillId="0" borderId="170" xfId="49" applyNumberFormat="1" applyFont="1" applyBorder="1" applyAlignment="1">
      <alignment vertical="center"/>
    </xf>
    <xf numFmtId="195" fontId="10" fillId="0" borderId="171" xfId="49" applyNumberFormat="1" applyFont="1" applyBorder="1" applyAlignment="1">
      <alignment vertical="center"/>
    </xf>
    <xf numFmtId="195" fontId="0" fillId="0" borderId="172" xfId="49" applyNumberFormat="1" applyFont="1" applyBorder="1" applyAlignment="1">
      <alignment horizontal="right" vertical="center"/>
    </xf>
    <xf numFmtId="195" fontId="0" fillId="0" borderId="75" xfId="49" applyNumberFormat="1" applyFont="1" applyBorder="1" applyAlignment="1">
      <alignment horizontal="right" vertical="center"/>
    </xf>
    <xf numFmtId="195" fontId="10" fillId="0" borderId="173" xfId="49" applyNumberFormat="1" applyFont="1" applyBorder="1" applyAlignment="1">
      <alignment vertical="center"/>
    </xf>
    <xf numFmtId="195" fontId="10" fillId="0" borderId="174" xfId="49" applyNumberFormat="1" applyFont="1" applyBorder="1" applyAlignment="1">
      <alignment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195" fontId="0" fillId="0" borderId="44" xfId="49" applyNumberFormat="1" applyFont="1" applyBorder="1" applyAlignment="1">
      <alignment horizontal="right" vertical="center"/>
    </xf>
    <xf numFmtId="195" fontId="0" fillId="0" borderId="179" xfId="49" applyNumberFormat="1" applyFont="1" applyBorder="1" applyAlignment="1">
      <alignment horizontal="right" vertical="center"/>
    </xf>
    <xf numFmtId="195" fontId="0" fillId="0" borderId="64" xfId="49" applyNumberFormat="1" applyFont="1" applyBorder="1" applyAlignment="1">
      <alignment horizontal="right" vertical="center"/>
    </xf>
    <xf numFmtId="195" fontId="0" fillId="0" borderId="32" xfId="49" applyNumberFormat="1" applyFont="1" applyBorder="1" applyAlignment="1">
      <alignment horizontal="right" vertical="center"/>
    </xf>
    <xf numFmtId="195" fontId="0" fillId="0" borderId="180" xfId="49" applyNumberFormat="1" applyFont="1" applyBorder="1" applyAlignment="1">
      <alignment horizontal="right" vertical="center"/>
    </xf>
    <xf numFmtId="195" fontId="0" fillId="0" borderId="181" xfId="49" applyNumberFormat="1" applyFont="1" applyBorder="1" applyAlignment="1">
      <alignment horizontal="right" vertical="center"/>
    </xf>
    <xf numFmtId="0" fontId="10" fillId="0" borderId="0" xfId="0" applyFont="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195" fontId="10" fillId="0" borderId="184" xfId="49" applyNumberFormat="1" applyFont="1" applyBorder="1" applyAlignment="1">
      <alignment vertical="center"/>
    </xf>
    <xf numFmtId="195" fontId="10" fillId="0" borderId="185" xfId="49" applyNumberFormat="1" applyFont="1" applyBorder="1" applyAlignment="1">
      <alignment vertical="center"/>
    </xf>
    <xf numFmtId="195" fontId="0" fillId="0" borderId="153" xfId="49" applyNumberFormat="1" applyFont="1" applyBorder="1" applyAlignment="1">
      <alignment horizontal="right" vertical="center"/>
    </xf>
    <xf numFmtId="195" fontId="0" fillId="0" borderId="23" xfId="49" applyNumberFormat="1" applyFont="1" applyBorder="1" applyAlignment="1">
      <alignment horizontal="right" vertical="center"/>
    </xf>
    <xf numFmtId="195" fontId="10" fillId="0" borderId="186" xfId="49" applyNumberFormat="1" applyFont="1" applyBorder="1" applyAlignment="1">
      <alignment vertical="center"/>
    </xf>
    <xf numFmtId="195" fontId="10" fillId="0" borderId="187" xfId="49" applyNumberFormat="1" applyFont="1" applyBorder="1" applyAlignment="1">
      <alignment vertical="center"/>
    </xf>
    <xf numFmtId="0" fontId="0" fillId="0" borderId="126" xfId="0"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NumberFormat="1" applyBorder="1" applyAlignment="1">
      <alignment horizontal="center" vertical="center"/>
    </xf>
    <xf numFmtId="0" fontId="0" fillId="0" borderId="192" xfId="0" applyNumberFormat="1" applyBorder="1" applyAlignment="1">
      <alignment horizontal="center" vertical="center"/>
    </xf>
    <xf numFmtId="193" fontId="10" fillId="0" borderId="136" xfId="49" applyNumberFormat="1" applyFont="1" applyBorder="1" applyAlignment="1">
      <alignment vertical="center" shrinkToFit="1"/>
    </xf>
    <xf numFmtId="193" fontId="10" fillId="0" borderId="193" xfId="49" applyNumberFormat="1" applyFont="1" applyBorder="1" applyAlignment="1">
      <alignment vertical="center" shrinkToFit="1"/>
    </xf>
    <xf numFmtId="0" fontId="0" fillId="0" borderId="194" xfId="0" applyNumberFormat="1" applyBorder="1" applyAlignment="1">
      <alignment horizontal="center" vertical="center"/>
    </xf>
    <xf numFmtId="0" fontId="0" fillId="0" borderId="195" xfId="0" applyNumberFormat="1" applyBorder="1" applyAlignment="1">
      <alignment horizontal="center" vertical="center"/>
    </xf>
    <xf numFmtId="195" fontId="10" fillId="0" borderId="196" xfId="49" applyNumberFormat="1" applyFont="1" applyBorder="1" applyAlignment="1">
      <alignment vertical="center"/>
    </xf>
    <xf numFmtId="195" fontId="10" fillId="0" borderId="197" xfId="49" applyNumberFormat="1" applyFont="1" applyBorder="1" applyAlignment="1">
      <alignment vertical="center"/>
    </xf>
    <xf numFmtId="195" fontId="10" fillId="0" borderId="198" xfId="49" applyNumberFormat="1" applyFont="1" applyBorder="1" applyAlignment="1">
      <alignment vertical="center"/>
    </xf>
    <xf numFmtId="195" fontId="10" fillId="0" borderId="199" xfId="49" applyNumberFormat="1" applyFont="1" applyBorder="1" applyAlignment="1">
      <alignment vertical="center"/>
    </xf>
    <xf numFmtId="195" fontId="0" fillId="0" borderId="200" xfId="49" applyNumberFormat="1" applyFont="1" applyBorder="1" applyAlignment="1">
      <alignment horizontal="right" vertical="center"/>
    </xf>
    <xf numFmtId="195" fontId="0" fillId="0" borderId="201" xfId="49" applyNumberFormat="1" applyFont="1" applyBorder="1" applyAlignment="1">
      <alignment horizontal="right" vertical="center"/>
    </xf>
    <xf numFmtId="195" fontId="10" fillId="0" borderId="194" xfId="49" applyNumberFormat="1" applyFont="1" applyBorder="1" applyAlignment="1">
      <alignment vertical="center"/>
    </xf>
    <xf numFmtId="195" fontId="10" fillId="0" borderId="195" xfId="49" applyNumberFormat="1" applyFont="1" applyBorder="1" applyAlignment="1">
      <alignment vertical="center"/>
    </xf>
    <xf numFmtId="0" fontId="0" fillId="0" borderId="202" xfId="0"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xf>
    <xf numFmtId="0" fontId="12" fillId="0" borderId="0" xfId="0" applyFont="1" applyAlignment="1">
      <alignment horizontal="center" vertical="center"/>
    </xf>
    <xf numFmtId="0" fontId="7" fillId="0" borderId="0" xfId="0" applyFont="1" applyAlignment="1">
      <alignment horizontal="left" vertical="center"/>
    </xf>
    <xf numFmtId="0" fontId="0" fillId="34" borderId="122" xfId="0" applyFill="1" applyBorder="1" applyAlignment="1">
      <alignment horizontal="center" vertical="center"/>
    </xf>
    <xf numFmtId="0" fontId="0" fillId="34" borderId="55" xfId="0" applyFill="1" applyBorder="1" applyAlignment="1">
      <alignment horizontal="center" vertical="center"/>
    </xf>
    <xf numFmtId="0" fontId="0" fillId="34" borderId="110" xfId="0" applyFill="1" applyBorder="1" applyAlignment="1">
      <alignment horizontal="center" vertical="center"/>
    </xf>
    <xf numFmtId="0" fontId="0" fillId="34" borderId="0" xfId="0" applyFill="1" applyBorder="1" applyAlignment="1">
      <alignment horizontal="center" vertical="center"/>
    </xf>
    <xf numFmtId="0" fontId="0" fillId="34" borderId="123" xfId="0" applyFill="1" applyBorder="1" applyAlignment="1">
      <alignment horizontal="center" vertical="center"/>
    </xf>
    <xf numFmtId="0" fontId="0" fillId="34" borderId="93" xfId="0" applyFill="1" applyBorder="1" applyAlignment="1">
      <alignment horizontal="center" vertical="center"/>
    </xf>
    <xf numFmtId="0" fontId="0" fillId="34" borderId="47" xfId="0" applyFill="1" applyBorder="1" applyAlignment="1">
      <alignment horizontal="center" vertical="center"/>
    </xf>
    <xf numFmtId="0" fontId="0" fillId="34" borderId="58" xfId="0" applyFill="1" applyBorder="1" applyAlignment="1">
      <alignment horizontal="center" vertical="center"/>
    </xf>
    <xf numFmtId="0" fontId="0" fillId="34" borderId="203" xfId="0" applyFill="1" applyBorder="1" applyAlignment="1">
      <alignment horizontal="center" vertical="center"/>
    </xf>
    <xf numFmtId="38" fontId="0" fillId="0" borderId="20" xfId="0" applyNumberFormat="1" applyBorder="1" applyAlignment="1">
      <alignment horizontal="right" vertical="center"/>
    </xf>
    <xf numFmtId="0" fontId="0" fillId="0" borderId="49" xfId="0" applyBorder="1" applyAlignment="1">
      <alignment horizontal="right" vertical="center"/>
    </xf>
    <xf numFmtId="38" fontId="0" fillId="0" borderId="84" xfId="0" applyNumberFormat="1" applyBorder="1" applyAlignment="1">
      <alignment horizontal="right" vertical="center"/>
    </xf>
    <xf numFmtId="0" fontId="0" fillId="0" borderId="62" xfId="0" applyBorder="1" applyAlignment="1">
      <alignment horizontal="right" vertical="center"/>
    </xf>
    <xf numFmtId="38" fontId="0" fillId="0" borderId="55" xfId="0" applyNumberFormat="1" applyBorder="1" applyAlignment="1">
      <alignment horizontal="right" vertical="center"/>
    </xf>
    <xf numFmtId="0" fontId="0" fillId="0" borderId="204" xfId="0" applyBorder="1" applyAlignment="1">
      <alignment horizontal="right" vertical="center"/>
    </xf>
    <xf numFmtId="0" fontId="0" fillId="0" borderId="45" xfId="0" applyBorder="1" applyAlignment="1">
      <alignment horizontal="right" vertical="center"/>
    </xf>
    <xf numFmtId="0" fontId="0" fillId="0" borderId="185" xfId="0"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27" xfId="0" applyBorder="1" applyAlignment="1">
      <alignment horizontal="center" vertical="center"/>
    </xf>
    <xf numFmtId="0" fontId="0" fillId="0" borderId="93" xfId="0" applyBorder="1" applyAlignment="1">
      <alignment horizontal="center" vertical="center"/>
    </xf>
    <xf numFmtId="0" fontId="0" fillId="0" borderId="121" xfId="0" applyBorder="1" applyAlignment="1">
      <alignment horizontal="center" vertical="center"/>
    </xf>
    <xf numFmtId="0" fontId="0" fillId="0" borderId="205" xfId="0" applyBorder="1" applyAlignment="1">
      <alignment horizontal="center" vertical="center"/>
    </xf>
    <xf numFmtId="0" fontId="0" fillId="0" borderId="128" xfId="0" applyBorder="1" applyAlignment="1">
      <alignment horizontal="center" vertical="center"/>
    </xf>
    <xf numFmtId="0" fontId="0" fillId="0" borderId="134" xfId="0" applyBorder="1" applyAlignment="1">
      <alignment horizontal="center" vertical="center"/>
    </xf>
    <xf numFmtId="0" fontId="0" fillId="0" borderId="146" xfId="0" applyBorder="1" applyAlignment="1">
      <alignment horizontal="center" vertical="center"/>
    </xf>
    <xf numFmtId="0" fontId="0" fillId="0" borderId="206" xfId="0" applyBorder="1" applyAlignment="1">
      <alignment horizontal="center" vertical="center"/>
    </xf>
    <xf numFmtId="0" fontId="0" fillId="0" borderId="61" xfId="0" applyBorder="1" applyAlignment="1">
      <alignment horizontal="right" vertical="center"/>
    </xf>
    <xf numFmtId="0" fontId="0" fillId="0" borderId="96" xfId="0" applyBorder="1" applyAlignment="1">
      <alignment horizontal="left" vertical="center"/>
    </xf>
    <xf numFmtId="0" fontId="0" fillId="0" borderId="17" xfId="0" applyBorder="1" applyAlignment="1">
      <alignment horizontal="left" vertical="center"/>
    </xf>
    <xf numFmtId="55" fontId="0" fillId="0" borderId="146" xfId="0" applyNumberFormat="1" applyBorder="1" applyAlignment="1">
      <alignment horizontal="center" vertical="center" wrapText="1"/>
    </xf>
    <xf numFmtId="38" fontId="0" fillId="0" borderId="83" xfId="0" applyNumberFormat="1" applyBorder="1" applyAlignment="1">
      <alignment horizontal="right" vertical="center"/>
    </xf>
    <xf numFmtId="0" fontId="0" fillId="0" borderId="179" xfId="0" applyBorder="1" applyAlignment="1">
      <alignment horizontal="right" vertical="center"/>
    </xf>
    <xf numFmtId="0" fontId="0" fillId="0" borderId="207" xfId="0" applyBorder="1" applyAlignment="1">
      <alignment horizontal="center" vertical="center" textRotation="255"/>
    </xf>
    <xf numFmtId="0" fontId="0" fillId="0" borderId="208" xfId="0" applyBorder="1" applyAlignment="1">
      <alignment horizontal="center" vertical="center" textRotation="255"/>
    </xf>
    <xf numFmtId="0" fontId="0" fillId="0" borderId="209" xfId="0" applyBorder="1" applyAlignment="1">
      <alignment horizontal="center" vertical="center" textRotation="255"/>
    </xf>
    <xf numFmtId="0" fontId="0" fillId="0" borderId="122" xfId="0" applyBorder="1" applyAlignment="1">
      <alignment horizontal="center" vertical="center"/>
    </xf>
    <xf numFmtId="0" fontId="0" fillId="0" borderId="63" xfId="0" applyBorder="1" applyAlignment="1">
      <alignment horizontal="center" vertical="center"/>
    </xf>
    <xf numFmtId="0" fontId="0" fillId="0" borderId="110" xfId="0" applyBorder="1" applyAlignment="1">
      <alignment horizontal="center" vertical="center"/>
    </xf>
    <xf numFmtId="0" fontId="0" fillId="0" borderId="69" xfId="0" applyBorder="1" applyAlignment="1">
      <alignment horizontal="center" vertical="center"/>
    </xf>
    <xf numFmtId="0" fontId="0" fillId="0" borderId="123" xfId="0" applyBorder="1" applyAlignment="1">
      <alignment horizontal="center" vertical="center"/>
    </xf>
    <xf numFmtId="0" fontId="0" fillId="0" borderId="119" xfId="0" applyBorder="1" applyAlignment="1">
      <alignment horizontal="center" vertical="center"/>
    </xf>
    <xf numFmtId="0" fontId="0" fillId="0" borderId="146" xfId="0" applyBorder="1" applyAlignment="1">
      <alignment horizontal="center" vertical="center" wrapText="1"/>
    </xf>
    <xf numFmtId="0" fontId="8" fillId="0" borderId="166" xfId="0" applyFont="1" applyBorder="1" applyAlignment="1">
      <alignment horizontal="center" vertical="center"/>
    </xf>
    <xf numFmtId="0" fontId="8" fillId="0" borderId="130" xfId="0" applyFont="1" applyBorder="1" applyAlignment="1">
      <alignment horizontal="center" vertical="center"/>
    </xf>
    <xf numFmtId="0" fontId="8" fillId="0" borderId="138" xfId="0" applyFont="1" applyBorder="1" applyAlignment="1">
      <alignment horizontal="center" vertical="center"/>
    </xf>
    <xf numFmtId="0" fontId="0" fillId="0" borderId="58" xfId="0" applyBorder="1" applyAlignment="1">
      <alignment horizontal="center" vertical="center"/>
    </xf>
    <xf numFmtId="0" fontId="0" fillId="0" borderId="203" xfId="0" applyBorder="1" applyAlignment="1">
      <alignment horizontal="center" vertical="center"/>
    </xf>
    <xf numFmtId="0" fontId="0" fillId="0" borderId="55" xfId="0" applyBorder="1" applyAlignment="1">
      <alignment vertical="center"/>
    </xf>
    <xf numFmtId="0" fontId="0" fillId="0" borderId="204" xfId="0"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0" fillId="0" borderId="93" xfId="0" applyBorder="1" applyAlignment="1">
      <alignment vertical="center"/>
    </xf>
    <xf numFmtId="0" fontId="0" fillId="0" borderId="121" xfId="0" applyBorder="1" applyAlignment="1">
      <alignment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212" xfId="0" applyBorder="1" applyAlignment="1">
      <alignment horizontal="center" vertical="center"/>
    </xf>
    <xf numFmtId="38" fontId="0" fillId="0" borderId="63" xfId="0" applyNumberFormat="1" applyBorder="1" applyAlignment="1">
      <alignment horizontal="right" vertical="center" shrinkToFit="1"/>
    </xf>
    <xf numFmtId="0" fontId="0" fillId="0" borderId="69" xfId="0" applyBorder="1" applyAlignment="1">
      <alignment horizontal="right" vertical="center" shrinkToFit="1"/>
    </xf>
    <xf numFmtId="0" fontId="0" fillId="0" borderId="119" xfId="0" applyBorder="1" applyAlignment="1">
      <alignment horizontal="right" vertical="center" shrinkToFit="1"/>
    </xf>
    <xf numFmtId="0" fontId="0" fillId="0" borderId="11" xfId="0" applyBorder="1" applyAlignment="1">
      <alignment horizontal="right" vertical="center"/>
    </xf>
    <xf numFmtId="0" fontId="0" fillId="0" borderId="0" xfId="0" applyBorder="1" applyAlignment="1">
      <alignment horizontal="right" vertical="center"/>
    </xf>
    <xf numFmtId="0" fontId="0" fillId="0" borderId="70" xfId="0" applyBorder="1" applyAlignment="1">
      <alignment horizontal="right" vertical="center"/>
    </xf>
    <xf numFmtId="38" fontId="0" fillId="0" borderId="21" xfId="0" applyNumberFormat="1" applyBorder="1" applyAlignment="1">
      <alignment horizontal="right" vertical="center"/>
    </xf>
    <xf numFmtId="0" fontId="0" fillId="0" borderId="32" xfId="0" applyBorder="1" applyAlignment="1">
      <alignment horizontal="right" vertical="center"/>
    </xf>
    <xf numFmtId="38" fontId="0" fillId="0" borderId="54" xfId="0" applyNumberFormat="1"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7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83" xfId="0" applyBorder="1" applyAlignment="1">
      <alignment horizontal="center" vertical="center"/>
    </xf>
    <xf numFmtId="0" fontId="0" fillId="0" borderId="179" xfId="0" applyBorder="1" applyAlignment="1">
      <alignment horizontal="center" vertical="center"/>
    </xf>
    <xf numFmtId="0" fontId="0" fillId="0" borderId="185" xfId="0" applyBorder="1" applyAlignment="1">
      <alignment horizontal="center" vertical="center"/>
    </xf>
    <xf numFmtId="0" fontId="0" fillId="0" borderId="166" xfId="0" applyBorder="1" applyAlignment="1">
      <alignment horizontal="center" vertical="center" wrapText="1"/>
    </xf>
    <xf numFmtId="0" fontId="0" fillId="0" borderId="138" xfId="0" applyBorder="1" applyAlignment="1">
      <alignment horizontal="center" vertical="center"/>
    </xf>
    <xf numFmtId="0" fontId="0" fillId="0" borderId="213" xfId="0" applyBorder="1" applyAlignment="1">
      <alignment vertical="center"/>
    </xf>
    <xf numFmtId="0" fontId="0" fillId="0" borderId="95" xfId="0" applyBorder="1" applyAlignment="1">
      <alignmen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214" xfId="0" applyBorder="1" applyAlignment="1">
      <alignment horizontal="center" vertical="center"/>
    </xf>
    <xf numFmtId="0" fontId="0" fillId="34" borderId="54" xfId="0" applyFill="1" applyBorder="1" applyAlignment="1">
      <alignment horizontal="center" vertical="center"/>
    </xf>
    <xf numFmtId="0" fontId="0" fillId="34" borderId="57" xfId="0" applyFill="1" applyBorder="1" applyAlignment="1">
      <alignment horizontal="center" vertical="center"/>
    </xf>
    <xf numFmtId="0" fontId="0" fillId="34" borderId="43" xfId="0" applyFill="1" applyBorder="1" applyAlignment="1">
      <alignment horizontal="center" vertical="center"/>
    </xf>
    <xf numFmtId="0" fontId="0" fillId="34" borderId="0" xfId="0" applyFill="1" applyAlignment="1">
      <alignment horizontal="center" vertical="center"/>
    </xf>
    <xf numFmtId="0" fontId="0" fillId="34" borderId="148" xfId="0" applyFill="1" applyBorder="1" applyAlignment="1">
      <alignment horizontal="center" vertical="center"/>
    </xf>
    <xf numFmtId="0" fontId="0" fillId="34" borderId="79" xfId="0" applyFill="1" applyBorder="1" applyAlignment="1">
      <alignment horizontal="center" vertical="center"/>
    </xf>
    <xf numFmtId="0" fontId="0" fillId="34" borderId="212" xfId="0" applyFill="1" applyBorder="1" applyAlignment="1">
      <alignment horizontal="center" vertical="center"/>
    </xf>
    <xf numFmtId="0" fontId="0" fillId="34" borderId="63" xfId="0" applyFill="1" applyBorder="1" applyAlignment="1">
      <alignment horizontal="center" vertical="center"/>
    </xf>
    <xf numFmtId="0" fontId="0" fillId="34" borderId="69" xfId="0" applyFill="1" applyBorder="1" applyAlignment="1">
      <alignment horizontal="center" vertical="center"/>
    </xf>
    <xf numFmtId="0" fontId="0" fillId="34" borderId="119" xfId="0" applyFill="1" applyBorder="1" applyAlignment="1">
      <alignment horizontal="center" vertical="center"/>
    </xf>
    <xf numFmtId="38" fontId="0" fillId="0" borderId="67" xfId="0" applyNumberFormat="1" applyBorder="1" applyAlignment="1">
      <alignment horizontal="right" vertical="center"/>
    </xf>
    <xf numFmtId="0" fontId="0" fillId="0" borderId="67" xfId="0" applyBorder="1" applyAlignment="1">
      <alignment horizontal="right" vertical="center"/>
    </xf>
    <xf numFmtId="38" fontId="0" fillId="0" borderId="62" xfId="0" applyNumberFormat="1" applyBorder="1" applyAlignment="1">
      <alignment horizontal="right" vertical="center"/>
    </xf>
    <xf numFmtId="0" fontId="0" fillId="0" borderId="204" xfId="0" applyBorder="1" applyAlignment="1">
      <alignment horizontal="center" vertical="center"/>
    </xf>
    <xf numFmtId="0" fontId="0" fillId="0" borderId="95" xfId="0"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213" xfId="0" applyBorder="1" applyAlignment="1">
      <alignment horizontal="center" vertical="center"/>
    </xf>
    <xf numFmtId="0" fontId="0" fillId="0" borderId="215" xfId="0" applyBorder="1" applyAlignment="1">
      <alignment horizontal="left" vertical="center"/>
    </xf>
    <xf numFmtId="0" fontId="0" fillId="0" borderId="216" xfId="0" applyBorder="1" applyAlignment="1">
      <alignment horizontal="left" vertical="center"/>
    </xf>
    <xf numFmtId="0" fontId="7" fillId="0" borderId="0" xfId="0" applyFont="1" applyAlignment="1">
      <alignment horizontal="center" vertical="center"/>
    </xf>
    <xf numFmtId="189" fontId="0" fillId="0" borderId="64" xfId="49" applyNumberFormat="1" applyFont="1" applyBorder="1" applyAlignment="1">
      <alignment horizontal="right" vertical="center" indent="1" shrinkToFit="1"/>
    </xf>
    <xf numFmtId="189" fontId="0" fillId="0" borderId="32" xfId="49" applyNumberFormat="1" applyFont="1" applyBorder="1" applyAlignment="1">
      <alignment horizontal="right" vertical="center" indent="1" shrinkToFit="1"/>
    </xf>
    <xf numFmtId="189" fontId="0" fillId="0" borderId="60" xfId="49" applyNumberFormat="1" applyFont="1" applyBorder="1" applyAlignment="1">
      <alignment horizontal="right" vertical="center" indent="1" shrinkToFit="1"/>
    </xf>
    <xf numFmtId="189" fontId="0" fillId="0" borderId="61" xfId="49" applyNumberFormat="1" applyFont="1" applyBorder="1" applyAlignment="1">
      <alignment horizontal="right" vertical="center" indent="1" shrinkToFit="1"/>
    </xf>
    <xf numFmtId="0" fontId="6" fillId="0" borderId="55" xfId="0" applyNumberFormat="1" applyFont="1" applyBorder="1" applyAlignment="1">
      <alignment horizontal="center" vertical="center" shrinkToFit="1"/>
    </xf>
    <xf numFmtId="0" fontId="0" fillId="0" borderId="59" xfId="0" applyBorder="1" applyAlignment="1">
      <alignment horizontal="center" vertical="center"/>
    </xf>
    <xf numFmtId="187" fontId="0" fillId="0" borderId="17" xfId="49" applyNumberFormat="1" applyFont="1" applyBorder="1" applyAlignment="1">
      <alignment horizontal="right" vertical="center" shrinkToFit="1"/>
    </xf>
    <xf numFmtId="189" fontId="0" fillId="0" borderId="48" xfId="49" applyNumberFormat="1" applyFont="1" applyBorder="1" applyAlignment="1">
      <alignment horizontal="right" vertical="center" indent="1" shrinkToFit="1"/>
    </xf>
    <xf numFmtId="189" fontId="0" fillId="0" borderId="11" xfId="49" applyNumberFormat="1" applyFont="1" applyBorder="1" applyAlignment="1">
      <alignment horizontal="right" vertical="center" indent="1" shrinkToFit="1"/>
    </xf>
    <xf numFmtId="195" fontId="0" fillId="0" borderId="84" xfId="49" applyNumberFormat="1" applyFont="1" applyBorder="1" applyAlignment="1">
      <alignment horizontal="right" vertical="center" shrinkToFit="1"/>
    </xf>
    <xf numFmtId="195" fontId="0" fillId="0" borderId="50" xfId="49" applyNumberFormat="1" applyFont="1" applyBorder="1" applyAlignment="1">
      <alignment horizontal="right" vertical="center" shrinkToFit="1"/>
    </xf>
    <xf numFmtId="187" fontId="0" fillId="0" borderId="48" xfId="49" applyNumberFormat="1" applyFont="1" applyBorder="1" applyAlignment="1">
      <alignment horizontal="right" vertical="center" shrinkToFit="1"/>
    </xf>
    <xf numFmtId="187" fontId="0" fillId="0" borderId="50" xfId="49" applyNumberFormat="1" applyFont="1" applyBorder="1" applyAlignment="1">
      <alignment horizontal="right" vertical="center" shrinkToFit="1"/>
    </xf>
    <xf numFmtId="10" fontId="0" fillId="0" borderId="44" xfId="49" applyNumberFormat="1" applyFont="1" applyBorder="1" applyAlignment="1">
      <alignment horizontal="right" vertical="center" indent="1" shrinkToFit="1"/>
    </xf>
    <xf numFmtId="10" fontId="0" fillId="0" borderId="45" xfId="49" applyNumberFormat="1" applyFont="1" applyBorder="1" applyAlignment="1">
      <alignment horizontal="right" vertical="center" indent="1" shrinkToFit="1"/>
    </xf>
    <xf numFmtId="187" fontId="0" fillId="0" borderId="77" xfId="49" applyNumberFormat="1" applyFont="1" applyBorder="1" applyAlignment="1">
      <alignment horizontal="right" vertical="center" shrinkToFit="1"/>
    </xf>
    <xf numFmtId="10" fontId="0" fillId="0" borderId="153" xfId="49" applyNumberFormat="1" applyFont="1" applyBorder="1" applyAlignment="1">
      <alignment horizontal="right" vertical="center" indent="1" shrinkToFit="1"/>
    </xf>
    <xf numFmtId="10" fontId="0" fillId="0" borderId="23" xfId="49" applyNumberFormat="1" applyFont="1" applyBorder="1" applyAlignment="1">
      <alignment horizontal="right" vertical="center" indent="1" shrinkToFit="1"/>
    </xf>
    <xf numFmtId="187" fontId="0" fillId="0" borderId="153" xfId="49" applyNumberFormat="1" applyFont="1" applyBorder="1" applyAlignment="1">
      <alignment horizontal="right" vertical="center" shrinkToFit="1"/>
    </xf>
    <xf numFmtId="187" fontId="0" fillId="0" borderId="64" xfId="49" applyNumberFormat="1" applyFont="1" applyBorder="1" applyAlignment="1">
      <alignment horizontal="right" vertical="center" shrinkToFit="1"/>
    </xf>
    <xf numFmtId="187" fontId="0" fillId="0" borderId="67" xfId="49" applyNumberFormat="1" applyFont="1" applyBorder="1" applyAlignment="1">
      <alignment horizontal="right" vertical="center" shrinkToFit="1"/>
    </xf>
    <xf numFmtId="187" fontId="0" fillId="0" borderId="60" xfId="49" applyNumberFormat="1" applyFont="1" applyBorder="1" applyAlignment="1">
      <alignment horizontal="right" vertical="center" shrinkToFit="1"/>
    </xf>
    <xf numFmtId="187" fontId="0" fillId="0" borderId="49" xfId="49" applyNumberFormat="1" applyFont="1" applyBorder="1" applyAlignment="1">
      <alignment horizontal="right" vertical="center" shrinkToFit="1"/>
    </xf>
    <xf numFmtId="187" fontId="0" fillId="0" borderId="71" xfId="49" applyNumberFormat="1" applyFont="1" applyBorder="1" applyAlignment="1">
      <alignment horizontal="right" vertical="center" shrinkToFit="1"/>
    </xf>
    <xf numFmtId="195" fontId="0" fillId="0" borderId="48" xfId="49" applyNumberFormat="1" applyFont="1" applyBorder="1" applyAlignment="1">
      <alignment horizontal="right" vertical="center" shrinkToFit="1"/>
    </xf>
    <xf numFmtId="195" fontId="0" fillId="0" borderId="11" xfId="49" applyNumberFormat="1" applyFont="1" applyBorder="1" applyAlignment="1">
      <alignment horizontal="right" vertical="center" shrinkToFit="1"/>
    </xf>
    <xf numFmtId="0" fontId="0" fillId="0" borderId="156" xfId="0" applyBorder="1" applyAlignment="1">
      <alignment horizontal="center" vertical="center"/>
    </xf>
    <xf numFmtId="0" fontId="0" fillId="0" borderId="116"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left" vertical="center"/>
    </xf>
    <xf numFmtId="0" fontId="0" fillId="0" borderId="10" xfId="0" applyBorder="1" applyAlignment="1">
      <alignment horizontal="left" vertical="center"/>
    </xf>
    <xf numFmtId="0" fontId="0" fillId="0" borderId="39" xfId="0"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85" xfId="0" applyBorder="1" applyAlignment="1">
      <alignment horizontal="center" vertical="center" textRotation="255" shrinkToFit="1"/>
    </xf>
    <xf numFmtId="0" fontId="0" fillId="0" borderId="139" xfId="0" applyBorder="1" applyAlignment="1">
      <alignment horizontal="center" vertical="center" textRotation="255" shrinkToFit="1"/>
    </xf>
    <xf numFmtId="0" fontId="0" fillId="0" borderId="145" xfId="0" applyBorder="1" applyAlignment="1">
      <alignment vertical="center" textRotation="255" shrinkToFit="1"/>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45" xfId="0" applyNumberFormat="1" applyFont="1" applyBorder="1" applyAlignment="1">
      <alignment horizontal="center" vertical="center" shrinkToFit="1"/>
    </xf>
    <xf numFmtId="0" fontId="6" fillId="0" borderId="217" xfId="0" applyFont="1" applyFill="1" applyBorder="1" applyAlignment="1">
      <alignment horizontal="center" vertical="center" shrinkToFit="1"/>
    </xf>
    <xf numFmtId="0" fontId="6" fillId="0" borderId="218" xfId="0" applyFont="1" applyFill="1" applyBorder="1" applyAlignment="1">
      <alignment horizontal="center" vertical="center" shrinkToFit="1"/>
    </xf>
    <xf numFmtId="187" fontId="0" fillId="0" borderId="217" xfId="49" applyNumberFormat="1" applyFont="1" applyFill="1" applyBorder="1" applyAlignment="1">
      <alignment horizontal="right" vertical="center" shrinkToFit="1"/>
    </xf>
    <xf numFmtId="187" fontId="0" fillId="0" borderId="218" xfId="49" applyNumberFormat="1" applyFont="1" applyFill="1" applyBorder="1" applyAlignment="1">
      <alignment horizontal="right" vertical="center" shrinkToFit="1"/>
    </xf>
    <xf numFmtId="187" fontId="0" fillId="0" borderId="219" xfId="0" applyNumberFormat="1" applyFill="1" applyBorder="1" applyAlignment="1">
      <alignment horizontal="right" vertical="center"/>
    </xf>
    <xf numFmtId="0" fontId="0" fillId="0" borderId="219" xfId="0" applyFill="1" applyBorder="1" applyAlignment="1">
      <alignment horizontal="right" vertical="center"/>
    </xf>
    <xf numFmtId="188" fontId="0" fillId="0" borderId="55" xfId="49" applyNumberFormat="1" applyFont="1" applyBorder="1" applyAlignment="1">
      <alignment horizontal="right" vertical="center" shrinkToFit="1"/>
    </xf>
    <xf numFmtId="195" fontId="0" fillId="0" borderId="153" xfId="0" applyNumberFormat="1" applyBorder="1" applyAlignment="1">
      <alignment horizontal="right" vertical="center" shrinkToFit="1"/>
    </xf>
    <xf numFmtId="195" fontId="0" fillId="0" borderId="23" xfId="0" applyNumberFormat="1" applyBorder="1" applyAlignment="1">
      <alignment horizontal="right" vertical="center" shrinkToFit="1"/>
    </xf>
    <xf numFmtId="189" fontId="0" fillId="0" borderId="77" xfId="0" applyNumberFormat="1" applyBorder="1" applyAlignment="1">
      <alignment horizontal="center" vertical="center" shrinkToFit="1"/>
    </xf>
    <xf numFmtId="189" fontId="0" fillId="0" borderId="13" xfId="0" applyNumberFormat="1" applyBorder="1" applyAlignment="1">
      <alignment horizontal="center" vertical="center" shrinkToFit="1"/>
    </xf>
    <xf numFmtId="187" fontId="0" fillId="0" borderId="153" xfId="49" applyNumberFormat="1" applyFont="1" applyBorder="1" applyAlignment="1">
      <alignment horizontal="right" vertical="center" shrinkToFit="1"/>
    </xf>
    <xf numFmtId="187" fontId="0" fillId="0" borderId="13" xfId="49" applyNumberFormat="1" applyFont="1" applyBorder="1" applyAlignment="1">
      <alignment horizontal="right" vertical="center" shrinkToFit="1"/>
    </xf>
    <xf numFmtId="0" fontId="6" fillId="0" borderId="217" xfId="0" applyFont="1" applyBorder="1" applyAlignment="1">
      <alignment horizontal="center" vertical="center" shrinkToFit="1"/>
    </xf>
    <xf numFmtId="0" fontId="6" fillId="0" borderId="218" xfId="0" applyFont="1" applyBorder="1" applyAlignment="1">
      <alignment horizontal="center" vertical="center" shrinkToFit="1"/>
    </xf>
    <xf numFmtId="195" fontId="0" fillId="0" borderId="57" xfId="49" applyNumberFormat="1" applyFont="1" applyBorder="1" applyAlignment="1">
      <alignment horizontal="right" vertical="center" shrinkToFit="1"/>
    </xf>
    <xf numFmtId="197" fontId="0" fillId="0" borderId="54" xfId="49" applyNumberFormat="1" applyFont="1" applyBorder="1" applyAlignment="1">
      <alignment horizontal="right" vertical="center" shrinkToFit="1"/>
    </xf>
    <xf numFmtId="197" fontId="0" fillId="0" borderId="63" xfId="49" applyNumberFormat="1" applyFont="1" applyBorder="1" applyAlignment="1">
      <alignment horizontal="right" vertical="center" shrinkToFit="1"/>
    </xf>
    <xf numFmtId="0" fontId="0" fillId="0" borderId="96" xfId="0" applyBorder="1" applyAlignment="1">
      <alignment horizontal="center" vertical="center"/>
    </xf>
    <xf numFmtId="197" fontId="0" fillId="0" borderId="137" xfId="0" applyNumberFormat="1" applyBorder="1" applyAlignment="1">
      <alignment horizontal="center" vertical="center"/>
    </xf>
    <xf numFmtId="197" fontId="0" fillId="0" borderId="138" xfId="0" applyNumberFormat="1" applyBorder="1" applyAlignment="1">
      <alignment horizontal="center" vertical="center"/>
    </xf>
    <xf numFmtId="193" fontId="0" fillId="0" borderId="136" xfId="49" applyNumberFormat="1" applyFont="1" applyBorder="1" applyAlignment="1">
      <alignment horizontal="right" vertical="center" shrinkToFit="1"/>
    </xf>
    <xf numFmtId="193" fontId="0" fillId="0" borderId="193" xfId="49" applyNumberFormat="1" applyFont="1" applyBorder="1" applyAlignment="1">
      <alignment horizontal="right" vertical="center" shrinkToFit="1"/>
    </xf>
    <xf numFmtId="195" fontId="0" fillId="0" borderId="103" xfId="49" applyNumberFormat="1" applyFont="1" applyBorder="1" applyAlignment="1">
      <alignment horizontal="right" vertical="center" shrinkToFit="1"/>
    </xf>
    <xf numFmtId="195" fontId="0" fillId="0" borderId="101" xfId="49" applyNumberFormat="1" applyFont="1" applyBorder="1" applyAlignment="1">
      <alignment horizontal="right" vertical="center" shrinkToFit="1"/>
    </xf>
    <xf numFmtId="195" fontId="0" fillId="0" borderId="165" xfId="49" applyNumberFormat="1" applyFont="1" applyBorder="1" applyAlignment="1">
      <alignment horizontal="right" vertical="center" shrinkToFit="1"/>
    </xf>
    <xf numFmtId="197" fontId="0" fillId="0" borderId="162" xfId="49" applyNumberFormat="1" applyFont="1" applyBorder="1" applyAlignment="1">
      <alignment horizontal="right" vertical="center" shrinkToFit="1"/>
    </xf>
    <xf numFmtId="197" fontId="0" fillId="0" borderId="163" xfId="49" applyNumberFormat="1" applyFont="1" applyBorder="1" applyAlignment="1">
      <alignment horizontal="right" vertical="center" shrinkToFit="1"/>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195" fontId="0" fillId="0" borderId="224" xfId="49" applyNumberFormat="1" applyFont="1" applyBorder="1" applyAlignment="1">
      <alignment horizontal="right" vertical="center"/>
    </xf>
    <xf numFmtId="195" fontId="0" fillId="0" borderId="130" xfId="49" applyNumberFormat="1" applyFont="1" applyBorder="1" applyAlignment="1">
      <alignment horizontal="right" vertical="center"/>
    </xf>
    <xf numFmtId="199" fontId="0" fillId="0" borderId="137" xfId="49" applyNumberFormat="1" applyFont="1" applyBorder="1" applyAlignment="1">
      <alignment horizontal="right" vertical="center"/>
    </xf>
    <xf numFmtId="199" fontId="0" fillId="0" borderId="223" xfId="49" applyNumberFormat="1" applyFont="1" applyBorder="1" applyAlignment="1">
      <alignment horizontal="right" vertical="center"/>
    </xf>
    <xf numFmtId="199" fontId="0" fillId="0" borderId="225" xfId="49" applyNumberFormat="1" applyFont="1" applyBorder="1" applyAlignment="1">
      <alignment horizontal="center" vertical="center"/>
    </xf>
    <xf numFmtId="199" fontId="0" fillId="0" borderId="138" xfId="49" applyNumberFormat="1" applyFont="1" applyBorder="1" applyAlignment="1">
      <alignment horizontal="center" vertical="center"/>
    </xf>
    <xf numFmtId="195" fontId="0" fillId="0" borderId="123" xfId="49" applyNumberFormat="1" applyFont="1" applyBorder="1" applyAlignment="1">
      <alignment horizontal="right" vertical="center"/>
    </xf>
    <xf numFmtId="195" fontId="0" fillId="0" borderId="93" xfId="49" applyNumberFormat="1" applyFont="1" applyBorder="1" applyAlignment="1">
      <alignment horizontal="right" vertical="center"/>
    </xf>
    <xf numFmtId="195" fontId="0" fillId="0" borderId="226" xfId="49" applyNumberFormat="1" applyFont="1" applyBorder="1" applyAlignment="1">
      <alignment horizontal="right" vertical="center"/>
    </xf>
    <xf numFmtId="195" fontId="0" fillId="0" borderId="121" xfId="49" applyNumberFormat="1" applyFont="1" applyBorder="1" applyAlignment="1">
      <alignment horizontal="right" vertical="center"/>
    </xf>
    <xf numFmtId="195" fontId="0" fillId="0" borderId="227" xfId="49" applyNumberFormat="1" applyFont="1" applyBorder="1" applyAlignment="1">
      <alignment horizontal="right" vertical="center"/>
    </xf>
    <xf numFmtId="195" fontId="0" fillId="0" borderId="82" xfId="49" applyNumberFormat="1" applyFont="1" applyBorder="1" applyAlignment="1">
      <alignment horizontal="right" vertical="center"/>
    </xf>
    <xf numFmtId="199" fontId="0" fillId="0" borderId="64" xfId="49" applyNumberFormat="1" applyFont="1" applyBorder="1" applyAlignment="1">
      <alignment horizontal="right" vertical="center"/>
    </xf>
    <xf numFmtId="199" fontId="0" fillId="0" borderId="32" xfId="49" applyNumberFormat="1" applyFont="1" applyBorder="1" applyAlignment="1">
      <alignment horizontal="right" vertical="center"/>
    </xf>
    <xf numFmtId="199" fontId="0" fillId="0" borderId="173" xfId="49" applyNumberFormat="1" applyFont="1" applyBorder="1" applyAlignment="1">
      <alignment horizontal="center" vertical="center"/>
    </xf>
    <xf numFmtId="199" fontId="0" fillId="0" borderId="174" xfId="49" applyNumberFormat="1" applyFont="1" applyBorder="1" applyAlignment="1">
      <alignment horizontal="center" vertical="center"/>
    </xf>
    <xf numFmtId="195" fontId="0" fillId="0" borderId="77" xfId="49" applyNumberFormat="1" applyFont="1" applyBorder="1" applyAlignment="1">
      <alignment horizontal="right" vertical="center"/>
    </xf>
    <xf numFmtId="199" fontId="0" fillId="0" borderId="153" xfId="49" applyNumberFormat="1" applyFont="1" applyBorder="1" applyAlignment="1">
      <alignment horizontal="right" vertical="center"/>
    </xf>
    <xf numFmtId="199" fontId="0" fillId="0" borderId="23" xfId="49" applyNumberFormat="1" applyFont="1" applyBorder="1" applyAlignment="1">
      <alignment horizontal="right" vertical="center"/>
    </xf>
    <xf numFmtId="199" fontId="0" fillId="0" borderId="186" xfId="49" applyNumberFormat="1" applyFont="1" applyBorder="1" applyAlignment="1">
      <alignment horizontal="center" vertical="center"/>
    </xf>
    <xf numFmtId="199" fontId="0" fillId="0" borderId="187" xfId="49" applyNumberFormat="1" applyFont="1" applyBorder="1" applyAlignment="1">
      <alignment horizontal="center" vertical="center"/>
    </xf>
    <xf numFmtId="195" fontId="0" fillId="0" borderId="228" xfId="49" applyNumberFormat="1" applyFont="1" applyBorder="1" applyAlignment="1">
      <alignment horizontal="right" vertical="center"/>
    </xf>
    <xf numFmtId="195" fontId="0" fillId="0" borderId="92" xfId="49" applyNumberFormat="1" applyFont="1" applyBorder="1" applyAlignment="1">
      <alignment horizontal="right" vertical="center"/>
    </xf>
    <xf numFmtId="199" fontId="0" fillId="0" borderId="172" xfId="49" applyNumberFormat="1" applyFont="1" applyBorder="1" applyAlignment="1">
      <alignment horizontal="right" vertical="center"/>
    </xf>
    <xf numFmtId="199" fontId="0" fillId="0" borderId="75" xfId="49" applyNumberFormat="1" applyFont="1" applyBorder="1" applyAlignment="1">
      <alignment horizontal="right" vertical="center"/>
    </xf>
    <xf numFmtId="199" fontId="0" fillId="0" borderId="196" xfId="49" applyNumberFormat="1" applyFont="1" applyBorder="1" applyAlignment="1">
      <alignment horizontal="center" vertical="center"/>
    </xf>
    <xf numFmtId="199" fontId="0" fillId="0" borderId="197" xfId="49" applyNumberFormat="1" applyFont="1" applyBorder="1" applyAlignment="1">
      <alignment horizontal="center" vertical="center"/>
    </xf>
    <xf numFmtId="0" fontId="0" fillId="0" borderId="229" xfId="0" applyBorder="1" applyAlignment="1">
      <alignment horizontal="center" vertical="center"/>
    </xf>
    <xf numFmtId="0" fontId="0" fillId="0" borderId="90" xfId="0" applyBorder="1" applyAlignment="1">
      <alignment horizontal="center" vertical="center"/>
    </xf>
    <xf numFmtId="195" fontId="0" fillId="0" borderId="83" xfId="49" applyNumberFormat="1" applyFont="1" applyBorder="1" applyAlignment="1">
      <alignment horizontal="right" vertical="center"/>
    </xf>
    <xf numFmtId="199" fontId="0" fillId="0" borderId="44" xfId="49" applyNumberFormat="1" applyFont="1" applyBorder="1" applyAlignment="1">
      <alignment horizontal="right" vertical="center"/>
    </xf>
    <xf numFmtId="199" fontId="0" fillId="0" borderId="179" xfId="49" applyNumberFormat="1" applyFont="1" applyBorder="1" applyAlignment="1">
      <alignment horizontal="right" vertical="center"/>
    </xf>
    <xf numFmtId="199" fontId="0" fillId="0" borderId="184" xfId="49" applyNumberFormat="1" applyFont="1" applyBorder="1" applyAlignment="1">
      <alignment horizontal="center" vertical="center"/>
    </xf>
    <xf numFmtId="199" fontId="0" fillId="0" borderId="185" xfId="49" applyNumberFormat="1" applyFont="1" applyBorder="1" applyAlignment="1">
      <alignment horizontal="center" vertical="center"/>
    </xf>
    <xf numFmtId="193" fontId="0" fillId="0" borderId="44" xfId="49" applyNumberFormat="1" applyFont="1" applyBorder="1" applyAlignment="1">
      <alignment horizontal="right" vertical="center" indent="1" shrinkToFit="1"/>
    </xf>
    <xf numFmtId="193" fontId="0" fillId="0" borderId="45" xfId="49" applyNumberFormat="1" applyFont="1" applyBorder="1" applyAlignment="1">
      <alignment horizontal="right" vertical="center" indent="1" shrinkToFit="1"/>
    </xf>
    <xf numFmtId="193" fontId="0" fillId="0" borderId="153" xfId="49" applyNumberFormat="1" applyFont="1" applyBorder="1" applyAlignment="1">
      <alignment horizontal="right" vertical="center" indent="1" shrinkToFit="1"/>
    </xf>
    <xf numFmtId="193" fontId="0" fillId="0" borderId="23" xfId="49" applyNumberFormat="1" applyFont="1" applyBorder="1" applyAlignment="1">
      <alignment horizontal="right" vertical="center" indent="1" shrinkToFit="1"/>
    </xf>
    <xf numFmtId="195" fontId="0" fillId="33" borderId="21" xfId="49" applyNumberFormat="1" applyFont="1" applyFill="1" applyBorder="1" applyAlignment="1">
      <alignment horizontal="right" vertical="center" shrinkToFit="1"/>
    </xf>
    <xf numFmtId="195" fontId="0" fillId="33" borderId="19" xfId="49" applyNumberFormat="1" applyFont="1" applyFill="1" applyBorder="1" applyAlignment="1">
      <alignment horizontal="right" vertical="center" shrinkToFit="1"/>
    </xf>
    <xf numFmtId="195" fontId="0" fillId="33" borderId="20" xfId="49" applyNumberFormat="1" applyFont="1" applyFill="1" applyBorder="1" applyAlignment="1">
      <alignment horizontal="right" vertical="center" shrinkToFit="1"/>
    </xf>
    <xf numFmtId="195" fontId="0" fillId="33" borderId="71" xfId="49" applyNumberFormat="1" applyFont="1" applyFill="1" applyBorder="1" applyAlignment="1">
      <alignment horizontal="right" vertical="center" shrinkToFit="1"/>
    </xf>
    <xf numFmtId="0" fontId="6" fillId="0" borderId="45" xfId="0" applyFont="1" applyBorder="1" applyAlignment="1">
      <alignment horizontal="center" wrapText="1"/>
    </xf>
    <xf numFmtId="0" fontId="6" fillId="0" borderId="45" xfId="0" applyFont="1" applyBorder="1" applyAlignment="1">
      <alignment horizontal="center"/>
    </xf>
    <xf numFmtId="38" fontId="0" fillId="0" borderId="63" xfId="0" applyNumberFormat="1" applyBorder="1" applyAlignment="1">
      <alignment horizontal="right" vertical="center"/>
    </xf>
    <xf numFmtId="0" fontId="0" fillId="0" borderId="69" xfId="0" applyBorder="1" applyAlignment="1">
      <alignment horizontal="right" vertical="center"/>
    </xf>
    <xf numFmtId="0" fontId="0" fillId="0" borderId="119" xfId="0" applyBorder="1" applyAlignment="1">
      <alignment horizontal="right" vertical="center"/>
    </xf>
    <xf numFmtId="0" fontId="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G60"/>
  <sheetViews>
    <sheetView view="pageBreakPreview" zoomScaleSheetLayoutView="100" workbookViewId="0" topLeftCell="A10">
      <selection activeCell="B1" sqref="B1"/>
    </sheetView>
  </sheetViews>
  <sheetFormatPr defaultColWidth="9.00390625" defaultRowHeight="12.75"/>
  <cols>
    <col min="1" max="1" width="2.875" style="0" customWidth="1"/>
    <col min="2" max="2" width="19.125" style="0" customWidth="1"/>
    <col min="3" max="14" width="9.00390625" style="0" customWidth="1"/>
    <col min="15" max="18" width="9.75390625" style="0" customWidth="1"/>
    <col min="23" max="23" width="9.50390625" style="0" customWidth="1"/>
    <col min="24" max="24" width="10.00390625" style="0" customWidth="1"/>
    <col min="25" max="25" width="8.50390625" style="0" customWidth="1"/>
  </cols>
  <sheetData>
    <row r="1" spans="1:15" ht="16.5">
      <c r="A1" s="18" t="s">
        <v>218</v>
      </c>
      <c r="B1" s="18"/>
      <c r="C1" s="18"/>
      <c r="D1" s="18"/>
      <c r="E1" s="18"/>
      <c r="F1" s="18"/>
      <c r="G1" s="18"/>
      <c r="H1" s="18"/>
      <c r="I1" s="18"/>
      <c r="J1" s="18"/>
      <c r="K1" s="18"/>
      <c r="L1" s="18"/>
      <c r="M1" s="18"/>
      <c r="N1" s="18"/>
      <c r="O1" s="18"/>
    </row>
    <row r="2" ht="13.5" customHeight="1">
      <c r="B2" t="s">
        <v>19</v>
      </c>
    </row>
    <row r="3" spans="1:15" ht="26.25" customHeight="1">
      <c r="A3" s="415" t="s">
        <v>5</v>
      </c>
      <c r="B3" s="416"/>
      <c r="C3" s="419" t="s">
        <v>185</v>
      </c>
      <c r="D3" s="420"/>
      <c r="E3" s="420"/>
      <c r="F3" s="420"/>
      <c r="G3" s="420"/>
      <c r="H3" s="420"/>
      <c r="I3" s="420"/>
      <c r="J3" s="420"/>
      <c r="K3" s="420"/>
      <c r="L3" s="420"/>
      <c r="M3" s="420"/>
      <c r="N3" s="421"/>
      <c r="O3" s="422" t="s">
        <v>17</v>
      </c>
    </row>
    <row r="4" spans="1:17" ht="26.25" customHeight="1">
      <c r="A4" s="417"/>
      <c r="B4" s="418"/>
      <c r="C4" s="331" t="s">
        <v>8</v>
      </c>
      <c r="D4" s="331" t="s">
        <v>9</v>
      </c>
      <c r="E4" s="331" t="s">
        <v>10</v>
      </c>
      <c r="F4" s="331" t="s">
        <v>11</v>
      </c>
      <c r="G4" s="332" t="s">
        <v>12</v>
      </c>
      <c r="H4" s="332" t="s">
        <v>13</v>
      </c>
      <c r="I4" s="332" t="s">
        <v>15</v>
      </c>
      <c r="J4" s="331" t="s">
        <v>16</v>
      </c>
      <c r="K4" s="331" t="s">
        <v>99</v>
      </c>
      <c r="L4" s="2" t="s">
        <v>14</v>
      </c>
      <c r="M4" s="2" t="s">
        <v>6</v>
      </c>
      <c r="N4" s="3" t="s">
        <v>7</v>
      </c>
      <c r="O4" s="423"/>
      <c r="Q4" s="333"/>
    </row>
    <row r="5" spans="1:17" ht="27" customHeight="1">
      <c r="A5" s="424" t="s">
        <v>0</v>
      </c>
      <c r="B5" s="425"/>
      <c r="C5" s="26">
        <v>377</v>
      </c>
      <c r="D5" s="26">
        <v>377</v>
      </c>
      <c r="E5" s="26">
        <v>377</v>
      </c>
      <c r="F5" s="26">
        <v>377</v>
      </c>
      <c r="G5" s="26">
        <v>374</v>
      </c>
      <c r="H5" s="26">
        <v>372</v>
      </c>
      <c r="I5" s="26">
        <v>372</v>
      </c>
      <c r="J5" s="26">
        <v>372</v>
      </c>
      <c r="K5" s="28">
        <v>372</v>
      </c>
      <c r="L5" s="25">
        <v>372</v>
      </c>
      <c r="M5" s="26">
        <v>372</v>
      </c>
      <c r="N5" s="26">
        <v>372</v>
      </c>
      <c r="O5" s="29" t="s">
        <v>18</v>
      </c>
      <c r="Q5" s="8"/>
    </row>
    <row r="6" spans="1:15" ht="27" customHeight="1">
      <c r="A6" s="65"/>
      <c r="B6" s="66" t="s">
        <v>38</v>
      </c>
      <c r="C6" s="26">
        <v>377</v>
      </c>
      <c r="D6" s="26">
        <v>377</v>
      </c>
      <c r="E6" s="26">
        <v>377</v>
      </c>
      <c r="F6" s="26">
        <v>377</v>
      </c>
      <c r="G6" s="26">
        <v>374</v>
      </c>
      <c r="H6" s="26">
        <v>372</v>
      </c>
      <c r="I6" s="26">
        <v>372</v>
      </c>
      <c r="J6" s="26">
        <v>372</v>
      </c>
      <c r="K6" s="28">
        <v>372</v>
      </c>
      <c r="L6" s="25">
        <v>372</v>
      </c>
      <c r="M6" s="26">
        <v>372</v>
      </c>
      <c r="N6" s="26">
        <v>372</v>
      </c>
      <c r="O6" s="30" t="s">
        <v>18</v>
      </c>
    </row>
    <row r="7" spans="1:15" ht="27" customHeight="1">
      <c r="A7" s="426" t="s">
        <v>1</v>
      </c>
      <c r="B7" s="427"/>
      <c r="C7" s="20">
        <v>224</v>
      </c>
      <c r="D7" s="20">
        <v>239</v>
      </c>
      <c r="E7" s="20">
        <v>356</v>
      </c>
      <c r="F7" s="20">
        <v>371</v>
      </c>
      <c r="G7" s="334">
        <v>372</v>
      </c>
      <c r="H7" s="20">
        <v>363</v>
      </c>
      <c r="I7" s="20">
        <v>338</v>
      </c>
      <c r="J7" s="20">
        <v>267</v>
      </c>
      <c r="K7" s="20">
        <v>284</v>
      </c>
      <c r="L7" s="31">
        <v>323</v>
      </c>
      <c r="M7" s="32">
        <v>336</v>
      </c>
      <c r="N7" s="20">
        <v>277</v>
      </c>
      <c r="O7" s="30" t="s">
        <v>18</v>
      </c>
    </row>
    <row r="8" spans="1:15" ht="27" customHeight="1">
      <c r="A8" s="428" t="s">
        <v>2</v>
      </c>
      <c r="B8" s="429"/>
      <c r="C8" s="209">
        <f aca="true" t="shared" si="0" ref="C8:O8">SUM(C10:C13)</f>
        <v>123582</v>
      </c>
      <c r="D8" s="209">
        <f t="shared" si="0"/>
        <v>128988</v>
      </c>
      <c r="E8" s="209">
        <f t="shared" si="0"/>
        <v>135198</v>
      </c>
      <c r="F8" s="209">
        <f t="shared" si="0"/>
        <v>168210</v>
      </c>
      <c r="G8" s="209">
        <f t="shared" si="0"/>
        <v>169992</v>
      </c>
      <c r="H8" s="209">
        <f t="shared" si="0"/>
        <v>140568</v>
      </c>
      <c r="I8" s="209">
        <f t="shared" si="0"/>
        <v>131754</v>
      </c>
      <c r="J8" s="209">
        <f t="shared" si="0"/>
        <v>122790</v>
      </c>
      <c r="K8" s="335">
        <f t="shared" si="0"/>
        <v>136902</v>
      </c>
      <c r="L8" s="336">
        <v>149226</v>
      </c>
      <c r="M8" s="209">
        <f t="shared" si="0"/>
        <v>137394</v>
      </c>
      <c r="N8" s="209">
        <f t="shared" si="0"/>
        <v>131778</v>
      </c>
      <c r="O8" s="218">
        <f t="shared" si="0"/>
        <v>1676382</v>
      </c>
    </row>
    <row r="9" spans="1:15" ht="27" customHeight="1">
      <c r="A9" s="210"/>
      <c r="B9" s="211" t="s">
        <v>125</v>
      </c>
      <c r="C9" s="36">
        <v>18306</v>
      </c>
      <c r="D9" s="36">
        <v>19380</v>
      </c>
      <c r="E9" s="36">
        <v>20785</v>
      </c>
      <c r="F9" s="36">
        <v>23415</v>
      </c>
      <c r="G9" s="36">
        <v>23134</v>
      </c>
      <c r="H9" s="36">
        <v>21368</v>
      </c>
      <c r="I9" s="36">
        <v>19870</v>
      </c>
      <c r="J9" s="36">
        <v>18761</v>
      </c>
      <c r="K9" s="36">
        <v>15995</v>
      </c>
      <c r="L9" s="34">
        <v>16898</v>
      </c>
      <c r="M9" s="35">
        <v>17174</v>
      </c>
      <c r="N9" s="36">
        <v>17134</v>
      </c>
      <c r="O9" s="37">
        <f>SUM(C9:N9)</f>
        <v>232220</v>
      </c>
    </row>
    <row r="10" spans="1:15" ht="27" customHeight="1">
      <c r="A10" s="407" t="s">
        <v>4</v>
      </c>
      <c r="B10" s="67" t="s">
        <v>31</v>
      </c>
      <c r="C10" s="27"/>
      <c r="D10" s="27"/>
      <c r="E10" s="27"/>
      <c r="F10" s="27">
        <v>73236</v>
      </c>
      <c r="G10" s="27">
        <v>76530</v>
      </c>
      <c r="H10" s="27">
        <v>57312</v>
      </c>
      <c r="I10" s="27"/>
      <c r="J10" s="27"/>
      <c r="K10" s="27"/>
      <c r="L10" s="26"/>
      <c r="M10" s="26"/>
      <c r="N10" s="27"/>
      <c r="O10" s="38">
        <f>SUM(C10:N10)</f>
        <v>207078</v>
      </c>
    </row>
    <row r="11" spans="1:15" ht="27" customHeight="1">
      <c r="A11" s="408"/>
      <c r="B11" s="67" t="s">
        <v>3</v>
      </c>
      <c r="C11" s="27"/>
      <c r="D11" s="27"/>
      <c r="E11" s="27"/>
      <c r="F11" s="27">
        <v>24432</v>
      </c>
      <c r="G11" s="27">
        <v>25542</v>
      </c>
      <c r="H11" s="27">
        <v>19326</v>
      </c>
      <c r="I11" s="27"/>
      <c r="J11" s="27"/>
      <c r="K11" s="27"/>
      <c r="L11" s="26"/>
      <c r="M11" s="26"/>
      <c r="N11" s="27"/>
      <c r="O11" s="38">
        <f>SUM(C11:N11)</f>
        <v>69300</v>
      </c>
    </row>
    <row r="12" spans="1:15" ht="27" customHeight="1">
      <c r="A12" s="408"/>
      <c r="B12" s="68" t="s">
        <v>32</v>
      </c>
      <c r="C12" s="20">
        <v>64230</v>
      </c>
      <c r="D12" s="20">
        <v>59916</v>
      </c>
      <c r="E12" s="20">
        <v>77226</v>
      </c>
      <c r="F12" s="20"/>
      <c r="G12" s="20"/>
      <c r="H12" s="20"/>
      <c r="I12" s="20">
        <v>69348</v>
      </c>
      <c r="J12" s="20">
        <v>63756</v>
      </c>
      <c r="K12" s="20">
        <v>73380</v>
      </c>
      <c r="L12" s="32">
        <v>74394</v>
      </c>
      <c r="M12" s="32">
        <v>75546</v>
      </c>
      <c r="N12" s="20">
        <v>74712</v>
      </c>
      <c r="O12" s="23">
        <f>SUM(C12:N12)</f>
        <v>632508</v>
      </c>
    </row>
    <row r="13" spans="1:15" ht="23.25" customHeight="1">
      <c r="A13" s="409"/>
      <c r="B13" s="69" t="s">
        <v>115</v>
      </c>
      <c r="C13" s="36">
        <v>59352</v>
      </c>
      <c r="D13" s="36">
        <v>69072</v>
      </c>
      <c r="E13" s="36">
        <v>57972</v>
      </c>
      <c r="F13" s="36">
        <v>70542</v>
      </c>
      <c r="G13" s="36">
        <v>67920</v>
      </c>
      <c r="H13" s="36">
        <v>63930</v>
      </c>
      <c r="I13" s="36">
        <v>62406</v>
      </c>
      <c r="J13" s="36">
        <v>59034</v>
      </c>
      <c r="K13" s="36">
        <v>63522</v>
      </c>
      <c r="L13" s="35">
        <v>74832</v>
      </c>
      <c r="M13" s="35">
        <v>61848</v>
      </c>
      <c r="N13" s="36">
        <v>57066</v>
      </c>
      <c r="O13" s="37">
        <f>SUM(C13:N13)</f>
        <v>767496</v>
      </c>
    </row>
    <row r="15" spans="2:10" ht="27" customHeight="1">
      <c r="B15" s="212" t="s">
        <v>186</v>
      </c>
      <c r="C15" s="183"/>
      <c r="D15" s="183"/>
      <c r="E15" s="183"/>
      <c r="F15" s="183"/>
      <c r="G15" s="183"/>
      <c r="H15" s="183"/>
      <c r="I15" s="182"/>
      <c r="J15" s="182"/>
    </row>
    <row r="16" spans="1:28" ht="27" customHeight="1">
      <c r="A16" s="412"/>
      <c r="B16" s="412"/>
      <c r="C16" s="267" t="s">
        <v>190</v>
      </c>
      <c r="D16" s="5" t="s">
        <v>139</v>
      </c>
      <c r="E16" s="5" t="s">
        <v>140</v>
      </c>
      <c r="F16" s="5" t="s">
        <v>141</v>
      </c>
      <c r="G16" s="5" t="s">
        <v>142</v>
      </c>
      <c r="H16" s="5" t="s">
        <v>143</v>
      </c>
      <c r="I16" s="5" t="s">
        <v>144</v>
      </c>
      <c r="J16" s="5" t="s">
        <v>145</v>
      </c>
      <c r="K16" s="5" t="s">
        <v>146</v>
      </c>
      <c r="L16" s="267" t="s">
        <v>187</v>
      </c>
      <c r="M16" s="5" t="s">
        <v>147</v>
      </c>
      <c r="N16" s="5" t="s">
        <v>7</v>
      </c>
      <c r="O16" s="5" t="s">
        <v>23</v>
      </c>
      <c r="P16" s="5" t="s">
        <v>139</v>
      </c>
      <c r="Q16" s="5" t="s">
        <v>140</v>
      </c>
      <c r="R16" s="5" t="s">
        <v>141</v>
      </c>
      <c r="S16" s="5" t="s">
        <v>142</v>
      </c>
      <c r="T16" s="5" t="s">
        <v>143</v>
      </c>
      <c r="U16" s="5" t="s">
        <v>144</v>
      </c>
      <c r="V16" s="5" t="s">
        <v>145</v>
      </c>
      <c r="W16" s="5" t="s">
        <v>146</v>
      </c>
      <c r="X16" s="267" t="s">
        <v>188</v>
      </c>
      <c r="Y16" s="5" t="s">
        <v>147</v>
      </c>
      <c r="Z16" s="272" t="s">
        <v>7</v>
      </c>
      <c r="AB16" s="8"/>
    </row>
    <row r="17" spans="1:28" ht="27" customHeight="1">
      <c r="A17" s="413" t="s">
        <v>31</v>
      </c>
      <c r="B17" s="413"/>
      <c r="C17" s="20">
        <v>0</v>
      </c>
      <c r="D17" s="61">
        <v>0</v>
      </c>
      <c r="E17" s="32">
        <v>0</v>
      </c>
      <c r="F17" s="20">
        <v>73200</v>
      </c>
      <c r="G17" s="20">
        <v>76500</v>
      </c>
      <c r="H17" s="20">
        <v>57300</v>
      </c>
      <c r="I17" s="20">
        <v>0</v>
      </c>
      <c r="J17" s="20">
        <v>0</v>
      </c>
      <c r="K17" s="20">
        <v>0</v>
      </c>
      <c r="L17" s="20">
        <v>0</v>
      </c>
      <c r="M17" s="86">
        <v>0</v>
      </c>
      <c r="N17" s="273">
        <v>0</v>
      </c>
      <c r="O17" s="20">
        <v>0</v>
      </c>
      <c r="P17" s="61">
        <v>0</v>
      </c>
      <c r="Q17" s="32">
        <v>0</v>
      </c>
      <c r="R17" s="20">
        <v>73200</v>
      </c>
      <c r="S17" s="20">
        <v>76500</v>
      </c>
      <c r="T17" s="20">
        <v>57300</v>
      </c>
      <c r="U17" s="20">
        <v>0</v>
      </c>
      <c r="V17" s="20">
        <v>0</v>
      </c>
      <c r="W17" s="20">
        <v>0</v>
      </c>
      <c r="X17" s="20">
        <v>0</v>
      </c>
      <c r="Y17" s="86">
        <v>0</v>
      </c>
      <c r="Z17" s="273">
        <v>0</v>
      </c>
      <c r="AB17" s="8"/>
    </row>
    <row r="18" spans="1:28" ht="27" customHeight="1">
      <c r="A18" s="414" t="s">
        <v>3</v>
      </c>
      <c r="B18" s="414"/>
      <c r="C18" s="22">
        <v>0</v>
      </c>
      <c r="D18" s="22">
        <v>0</v>
      </c>
      <c r="E18" s="327">
        <v>0</v>
      </c>
      <c r="F18" s="22">
        <v>24400</v>
      </c>
      <c r="G18" s="22">
        <v>25500</v>
      </c>
      <c r="H18" s="22">
        <v>19300</v>
      </c>
      <c r="I18" s="22">
        <v>0</v>
      </c>
      <c r="J18" s="22">
        <v>0</v>
      </c>
      <c r="K18" s="22">
        <v>0</v>
      </c>
      <c r="L18" s="22">
        <v>0</v>
      </c>
      <c r="M18" s="43">
        <v>0</v>
      </c>
      <c r="N18" s="274">
        <v>0</v>
      </c>
      <c r="O18" s="22">
        <v>0</v>
      </c>
      <c r="P18" s="22">
        <v>0</v>
      </c>
      <c r="Q18" s="327">
        <v>0</v>
      </c>
      <c r="R18" s="22">
        <v>24400</v>
      </c>
      <c r="S18" s="22">
        <v>25500</v>
      </c>
      <c r="T18" s="22">
        <v>19300</v>
      </c>
      <c r="U18" s="22">
        <v>0</v>
      </c>
      <c r="V18" s="22">
        <v>0</v>
      </c>
      <c r="W18" s="22">
        <v>0</v>
      </c>
      <c r="X18" s="22">
        <v>0</v>
      </c>
      <c r="Y18" s="43">
        <v>0</v>
      </c>
      <c r="Z18" s="274">
        <v>0</v>
      </c>
      <c r="AB18" s="8"/>
    </row>
    <row r="19" spans="1:26" ht="27" customHeight="1">
      <c r="A19" s="414" t="s">
        <v>32</v>
      </c>
      <c r="B19" s="414"/>
      <c r="C19" s="20">
        <v>64200</v>
      </c>
      <c r="D19" s="20">
        <v>59900</v>
      </c>
      <c r="E19" s="32">
        <v>77200</v>
      </c>
      <c r="F19" s="20">
        <v>0</v>
      </c>
      <c r="G19" s="20">
        <v>0</v>
      </c>
      <c r="H19" s="20">
        <v>0</v>
      </c>
      <c r="I19" s="20">
        <v>69300</v>
      </c>
      <c r="J19" s="20">
        <v>63800</v>
      </c>
      <c r="K19" s="20">
        <v>73400</v>
      </c>
      <c r="L19" s="20">
        <v>74400</v>
      </c>
      <c r="M19" s="42">
        <v>75500</v>
      </c>
      <c r="N19" s="275">
        <v>74700</v>
      </c>
      <c r="O19" s="20">
        <v>64200</v>
      </c>
      <c r="P19" s="20">
        <v>59900</v>
      </c>
      <c r="Q19" s="32">
        <v>77200</v>
      </c>
      <c r="R19" s="20">
        <v>0</v>
      </c>
      <c r="S19" s="20">
        <v>0</v>
      </c>
      <c r="T19" s="20">
        <v>0</v>
      </c>
      <c r="U19" s="20">
        <v>69300</v>
      </c>
      <c r="V19" s="20">
        <v>63800</v>
      </c>
      <c r="W19" s="20">
        <v>73400</v>
      </c>
      <c r="X19" s="20">
        <v>74400</v>
      </c>
      <c r="Y19" s="42">
        <v>75500</v>
      </c>
      <c r="Z19" s="275">
        <v>74700</v>
      </c>
    </row>
    <row r="20" spans="1:26" ht="26.25" customHeight="1" thickBot="1">
      <c r="A20" s="432" t="s">
        <v>115</v>
      </c>
      <c r="B20" s="432"/>
      <c r="C20" s="245">
        <v>59400</v>
      </c>
      <c r="D20" s="268">
        <v>69100</v>
      </c>
      <c r="E20" s="209">
        <v>58000</v>
      </c>
      <c r="F20" s="245">
        <v>70500</v>
      </c>
      <c r="G20" s="245">
        <v>67900</v>
      </c>
      <c r="H20" s="245">
        <v>63900</v>
      </c>
      <c r="I20" s="245">
        <v>62400</v>
      </c>
      <c r="J20" s="245">
        <v>59000</v>
      </c>
      <c r="K20" s="245">
        <v>63500</v>
      </c>
      <c r="L20" s="245">
        <v>74800</v>
      </c>
      <c r="M20" s="246">
        <v>61800</v>
      </c>
      <c r="N20" s="276">
        <v>57100</v>
      </c>
      <c r="O20" s="245">
        <v>59400</v>
      </c>
      <c r="P20" s="268">
        <v>69100</v>
      </c>
      <c r="Q20" s="209">
        <v>58000</v>
      </c>
      <c r="R20" s="245">
        <v>70500</v>
      </c>
      <c r="S20" s="245">
        <v>67900</v>
      </c>
      <c r="T20" s="245">
        <v>63900</v>
      </c>
      <c r="U20" s="245">
        <v>62400</v>
      </c>
      <c r="V20" s="245">
        <v>59000</v>
      </c>
      <c r="W20" s="245">
        <v>63500</v>
      </c>
      <c r="X20" s="245">
        <v>74800</v>
      </c>
      <c r="Y20" s="246">
        <v>61800</v>
      </c>
      <c r="Z20" s="276">
        <v>57100</v>
      </c>
    </row>
    <row r="21" spans="1:26" ht="26.25" customHeight="1" thickTop="1">
      <c r="A21" s="433" t="s">
        <v>55</v>
      </c>
      <c r="B21" s="433"/>
      <c r="C21" s="247">
        <f aca="true" t="shared" si="1" ref="C21:Z21">SUM(C17:C20)</f>
        <v>123600</v>
      </c>
      <c r="D21" s="247">
        <f t="shared" si="1"/>
        <v>129000</v>
      </c>
      <c r="E21" s="247">
        <f t="shared" si="1"/>
        <v>135200</v>
      </c>
      <c r="F21" s="247">
        <f t="shared" si="1"/>
        <v>168100</v>
      </c>
      <c r="G21" s="247">
        <f t="shared" si="1"/>
        <v>169900</v>
      </c>
      <c r="H21" s="247">
        <f t="shared" si="1"/>
        <v>140500</v>
      </c>
      <c r="I21" s="247">
        <f t="shared" si="1"/>
        <v>131700</v>
      </c>
      <c r="J21" s="247">
        <f t="shared" si="1"/>
        <v>122800</v>
      </c>
      <c r="K21" s="247">
        <f t="shared" si="1"/>
        <v>136900</v>
      </c>
      <c r="L21" s="247">
        <f t="shared" si="1"/>
        <v>149200</v>
      </c>
      <c r="M21" s="247">
        <f t="shared" si="1"/>
        <v>137300</v>
      </c>
      <c r="N21" s="248">
        <f t="shared" si="1"/>
        <v>131800</v>
      </c>
      <c r="O21" s="247">
        <f t="shared" si="1"/>
        <v>123600</v>
      </c>
      <c r="P21" s="247">
        <f t="shared" si="1"/>
        <v>129000</v>
      </c>
      <c r="Q21" s="247">
        <f t="shared" si="1"/>
        <v>135200</v>
      </c>
      <c r="R21" s="247">
        <f t="shared" si="1"/>
        <v>168100</v>
      </c>
      <c r="S21" s="247">
        <f t="shared" si="1"/>
        <v>169900</v>
      </c>
      <c r="T21" s="247">
        <f t="shared" si="1"/>
        <v>140500</v>
      </c>
      <c r="U21" s="247">
        <f t="shared" si="1"/>
        <v>131700</v>
      </c>
      <c r="V21" s="247">
        <f t="shared" si="1"/>
        <v>122800</v>
      </c>
      <c r="W21" s="247">
        <f t="shared" si="1"/>
        <v>136900</v>
      </c>
      <c r="X21" s="247">
        <f t="shared" si="1"/>
        <v>149200</v>
      </c>
      <c r="Y21" s="247">
        <f t="shared" si="1"/>
        <v>137300</v>
      </c>
      <c r="Z21" s="248">
        <f t="shared" si="1"/>
        <v>131800</v>
      </c>
    </row>
    <row r="22" spans="1:26" ht="26.25" customHeight="1">
      <c r="A22" s="243"/>
      <c r="B22" s="251" t="s">
        <v>125</v>
      </c>
      <c r="C22" s="254">
        <v>18300</v>
      </c>
      <c r="D22" s="254">
        <v>19400</v>
      </c>
      <c r="E22" s="252">
        <v>20800</v>
      </c>
      <c r="F22" s="252">
        <v>23400</v>
      </c>
      <c r="G22" s="252">
        <v>23100</v>
      </c>
      <c r="H22" s="252">
        <v>21400</v>
      </c>
      <c r="I22" s="252">
        <v>19900</v>
      </c>
      <c r="J22" s="252">
        <v>18800</v>
      </c>
      <c r="K22" s="252">
        <v>16000</v>
      </c>
      <c r="L22" s="252">
        <v>16900</v>
      </c>
      <c r="M22" s="253">
        <v>17200</v>
      </c>
      <c r="N22" s="277">
        <v>17100</v>
      </c>
      <c r="O22" s="254">
        <v>18300</v>
      </c>
      <c r="P22" s="254">
        <v>19400</v>
      </c>
      <c r="Q22" s="252">
        <v>20800</v>
      </c>
      <c r="R22" s="252">
        <v>23400</v>
      </c>
      <c r="S22" s="252">
        <v>23100</v>
      </c>
      <c r="T22" s="252">
        <v>21400</v>
      </c>
      <c r="U22" s="252">
        <v>19900</v>
      </c>
      <c r="V22" s="252">
        <v>18800</v>
      </c>
      <c r="W22" s="252">
        <v>16000</v>
      </c>
      <c r="X22" s="252">
        <v>16900</v>
      </c>
      <c r="Y22" s="253">
        <v>17200</v>
      </c>
      <c r="Z22" s="277">
        <v>17100</v>
      </c>
    </row>
    <row r="23" spans="1:26" ht="24.75" customHeight="1">
      <c r="A23" s="250"/>
      <c r="B23" s="255" t="s">
        <v>128</v>
      </c>
      <c r="C23" s="215">
        <v>311480</v>
      </c>
      <c r="D23" s="215">
        <v>321467</v>
      </c>
      <c r="E23" s="213">
        <v>343259</v>
      </c>
      <c r="F23" s="213">
        <v>376784</v>
      </c>
      <c r="G23" s="217">
        <v>372446</v>
      </c>
      <c r="H23" s="213">
        <v>363255</v>
      </c>
      <c r="I23" s="213">
        <v>330464</v>
      </c>
      <c r="J23" s="213">
        <v>318881</v>
      </c>
      <c r="K23" s="213">
        <v>261431</v>
      </c>
      <c r="L23" s="213">
        <v>267731</v>
      </c>
      <c r="M23" s="214">
        <v>280855</v>
      </c>
      <c r="N23" s="278">
        <v>284623</v>
      </c>
      <c r="O23" s="215">
        <v>311480</v>
      </c>
      <c r="P23" s="215">
        <v>321467</v>
      </c>
      <c r="Q23" s="213">
        <v>343259</v>
      </c>
      <c r="R23" s="213">
        <v>376784</v>
      </c>
      <c r="S23" s="217">
        <v>372446</v>
      </c>
      <c r="T23" s="213">
        <v>363255</v>
      </c>
      <c r="U23" s="213">
        <v>330464</v>
      </c>
      <c r="V23" s="213">
        <v>318881</v>
      </c>
      <c r="W23" s="213">
        <v>261431</v>
      </c>
      <c r="X23" s="213">
        <v>267731</v>
      </c>
      <c r="Y23" s="214">
        <v>280855</v>
      </c>
      <c r="Z23" s="278">
        <v>284623</v>
      </c>
    </row>
    <row r="24" spans="1:27" ht="11.25" customHeight="1">
      <c r="A24" s="133"/>
      <c r="B24" s="269"/>
      <c r="C24" s="270"/>
      <c r="D24" s="270"/>
      <c r="E24" s="271"/>
      <c r="F24" s="270"/>
      <c r="G24" s="270"/>
      <c r="H24" s="270"/>
      <c r="I24" s="270"/>
      <c r="J24" s="270"/>
      <c r="K24" s="270"/>
      <c r="L24" s="270"/>
      <c r="M24" s="270"/>
      <c r="N24" s="270"/>
      <c r="O24" s="270"/>
      <c r="P24" s="270"/>
      <c r="Q24" s="271"/>
      <c r="R24" s="270"/>
      <c r="S24" s="270"/>
      <c r="T24" s="270"/>
      <c r="U24" s="270"/>
      <c r="V24" s="270"/>
      <c r="W24" s="270"/>
      <c r="X24" s="270"/>
      <c r="Y24" s="270"/>
      <c r="Z24" s="270"/>
      <c r="AA24" s="270"/>
    </row>
    <row r="25" spans="1:22" ht="24.75" customHeight="1">
      <c r="A25" s="412"/>
      <c r="B25" s="412"/>
      <c r="C25" s="267" t="s">
        <v>191</v>
      </c>
      <c r="D25" s="5" t="s">
        <v>139</v>
      </c>
      <c r="E25" s="5" t="s">
        <v>140</v>
      </c>
      <c r="F25" s="5" t="s">
        <v>141</v>
      </c>
      <c r="G25" s="5" t="s">
        <v>142</v>
      </c>
      <c r="H25" s="5" t="s">
        <v>143</v>
      </c>
      <c r="I25" s="5" t="s">
        <v>144</v>
      </c>
      <c r="J25" s="5" t="s">
        <v>145</v>
      </c>
      <c r="K25" s="5" t="s">
        <v>146</v>
      </c>
      <c r="L25" s="267" t="s">
        <v>189</v>
      </c>
      <c r="M25" s="5" t="s">
        <v>147</v>
      </c>
      <c r="N25" s="5" t="s">
        <v>7</v>
      </c>
      <c r="O25" s="14" t="s">
        <v>17</v>
      </c>
      <c r="P25" s="270"/>
      <c r="Q25" s="270"/>
      <c r="R25" s="270"/>
      <c r="S25" s="270"/>
      <c r="T25" s="270"/>
      <c r="U25" s="270"/>
      <c r="V25" s="270"/>
    </row>
    <row r="26" spans="1:22" ht="24.75" customHeight="1">
      <c r="A26" s="413" t="s">
        <v>31</v>
      </c>
      <c r="B26" s="413"/>
      <c r="C26" s="20">
        <v>0</v>
      </c>
      <c r="D26" s="61">
        <v>0</v>
      </c>
      <c r="E26" s="32">
        <v>0</v>
      </c>
      <c r="F26" s="20">
        <v>73200</v>
      </c>
      <c r="G26" s="20">
        <v>76500</v>
      </c>
      <c r="H26" s="20">
        <v>57300</v>
      </c>
      <c r="I26" s="20">
        <v>0</v>
      </c>
      <c r="J26" s="20">
        <v>0</v>
      </c>
      <c r="K26" s="20">
        <v>0</v>
      </c>
      <c r="L26" s="20">
        <v>0</v>
      </c>
      <c r="M26" s="86">
        <v>0</v>
      </c>
      <c r="N26" s="273">
        <v>0</v>
      </c>
      <c r="O26" s="21">
        <f>SUM(C17:Z17)+SUM(C26:N26)</f>
        <v>621000</v>
      </c>
      <c r="P26" s="270"/>
      <c r="Q26" s="270"/>
      <c r="R26" s="270"/>
      <c r="S26" s="270"/>
      <c r="T26" s="270"/>
      <c r="U26" s="270"/>
      <c r="V26" s="270"/>
    </row>
    <row r="27" spans="1:22" ht="24.75" customHeight="1">
      <c r="A27" s="414" t="s">
        <v>3</v>
      </c>
      <c r="B27" s="414"/>
      <c r="C27" s="22">
        <v>0</v>
      </c>
      <c r="D27" s="22">
        <v>0</v>
      </c>
      <c r="E27" s="327">
        <v>0</v>
      </c>
      <c r="F27" s="22">
        <v>24400</v>
      </c>
      <c r="G27" s="22">
        <v>25500</v>
      </c>
      <c r="H27" s="22">
        <v>19300</v>
      </c>
      <c r="I27" s="22">
        <v>0</v>
      </c>
      <c r="J27" s="22">
        <v>0</v>
      </c>
      <c r="K27" s="22">
        <v>0</v>
      </c>
      <c r="L27" s="22">
        <v>0</v>
      </c>
      <c r="M27" s="43">
        <v>0</v>
      </c>
      <c r="N27" s="274">
        <v>0</v>
      </c>
      <c r="O27" s="21">
        <f>SUM(C18:Z18)+SUM(C27:N27)</f>
        <v>207600</v>
      </c>
      <c r="P27" s="270"/>
      <c r="Q27" s="270"/>
      <c r="R27" s="270"/>
      <c r="S27" s="270"/>
      <c r="T27" s="270"/>
      <c r="U27" s="270"/>
      <c r="V27" s="270"/>
    </row>
    <row r="28" spans="1:22" ht="24.75" customHeight="1">
      <c r="A28" s="414" t="s">
        <v>32</v>
      </c>
      <c r="B28" s="414"/>
      <c r="C28" s="20">
        <v>64200</v>
      </c>
      <c r="D28" s="20">
        <v>59900</v>
      </c>
      <c r="E28" s="32">
        <v>77200</v>
      </c>
      <c r="F28" s="20">
        <v>0</v>
      </c>
      <c r="G28" s="20">
        <v>0</v>
      </c>
      <c r="H28" s="20">
        <v>0</v>
      </c>
      <c r="I28" s="20">
        <v>69300</v>
      </c>
      <c r="J28" s="20">
        <v>63800</v>
      </c>
      <c r="K28" s="20">
        <v>73400</v>
      </c>
      <c r="L28" s="20">
        <v>74400</v>
      </c>
      <c r="M28" s="42">
        <v>75500</v>
      </c>
      <c r="N28" s="275">
        <v>74700</v>
      </c>
      <c r="O28" s="21">
        <f>SUM(C19:Z19)+SUM(C28:N28)</f>
        <v>1897200</v>
      </c>
      <c r="P28" s="270"/>
      <c r="Q28" s="270"/>
      <c r="R28" s="270"/>
      <c r="S28" s="270"/>
      <c r="T28" s="270"/>
      <c r="U28" s="270"/>
      <c r="V28" s="270"/>
    </row>
    <row r="29" spans="1:22" ht="24.75" customHeight="1" thickBot="1">
      <c r="A29" s="432" t="s">
        <v>115</v>
      </c>
      <c r="B29" s="432"/>
      <c r="C29" s="245">
        <v>59400</v>
      </c>
      <c r="D29" s="268">
        <v>69100</v>
      </c>
      <c r="E29" s="209">
        <v>58000</v>
      </c>
      <c r="F29" s="245">
        <v>70500</v>
      </c>
      <c r="G29" s="245">
        <v>67900</v>
      </c>
      <c r="H29" s="245">
        <v>63900</v>
      </c>
      <c r="I29" s="245">
        <v>62400</v>
      </c>
      <c r="J29" s="245">
        <v>59000</v>
      </c>
      <c r="K29" s="245">
        <v>63500</v>
      </c>
      <c r="L29" s="245">
        <v>74800</v>
      </c>
      <c r="M29" s="246">
        <v>61800</v>
      </c>
      <c r="N29" s="276">
        <v>57100</v>
      </c>
      <c r="O29" s="21">
        <f>SUM(C20:Z20)+SUM(C29:N29)</f>
        <v>2302200</v>
      </c>
      <c r="P29" s="270"/>
      <c r="Q29" s="270"/>
      <c r="R29" s="270"/>
      <c r="S29" s="270"/>
      <c r="T29" s="270"/>
      <c r="U29" s="270"/>
      <c r="V29" s="270"/>
    </row>
    <row r="30" spans="1:22" ht="24.75" customHeight="1" thickTop="1">
      <c r="A30" s="433" t="s">
        <v>55</v>
      </c>
      <c r="B30" s="433"/>
      <c r="C30" s="247">
        <f aca="true" t="shared" si="2" ref="C30:N30">SUM(C26:C29)</f>
        <v>123600</v>
      </c>
      <c r="D30" s="247">
        <f t="shared" si="2"/>
        <v>129000</v>
      </c>
      <c r="E30" s="247">
        <f t="shared" si="2"/>
        <v>135200</v>
      </c>
      <c r="F30" s="247">
        <f t="shared" si="2"/>
        <v>168100</v>
      </c>
      <c r="G30" s="247">
        <f t="shared" si="2"/>
        <v>169900</v>
      </c>
      <c r="H30" s="247">
        <f t="shared" si="2"/>
        <v>140500</v>
      </c>
      <c r="I30" s="247">
        <f t="shared" si="2"/>
        <v>131700</v>
      </c>
      <c r="J30" s="247">
        <f t="shared" si="2"/>
        <v>122800</v>
      </c>
      <c r="K30" s="247">
        <f t="shared" si="2"/>
        <v>136900</v>
      </c>
      <c r="L30" s="247">
        <f t="shared" si="2"/>
        <v>149200</v>
      </c>
      <c r="M30" s="247">
        <f t="shared" si="2"/>
        <v>137300</v>
      </c>
      <c r="N30" s="248">
        <f t="shared" si="2"/>
        <v>131800</v>
      </c>
      <c r="O30" s="249">
        <f>SUM(O26:O29)</f>
        <v>5028000</v>
      </c>
      <c r="P30" s="270"/>
      <c r="Q30" s="270"/>
      <c r="R30" s="270"/>
      <c r="S30" s="270"/>
      <c r="T30" s="270"/>
      <c r="U30" s="270"/>
      <c r="V30" s="270"/>
    </row>
    <row r="31" spans="1:22" ht="24.75" customHeight="1">
      <c r="A31" s="243"/>
      <c r="B31" s="251" t="s">
        <v>125</v>
      </c>
      <c r="C31" s="254">
        <v>18300</v>
      </c>
      <c r="D31" s="254">
        <v>19400</v>
      </c>
      <c r="E31" s="252">
        <v>20800</v>
      </c>
      <c r="F31" s="252">
        <v>23400</v>
      </c>
      <c r="G31" s="252">
        <v>23100</v>
      </c>
      <c r="H31" s="252">
        <v>21400</v>
      </c>
      <c r="I31" s="252">
        <v>19900</v>
      </c>
      <c r="J31" s="252">
        <v>18800</v>
      </c>
      <c r="K31" s="252">
        <v>16000</v>
      </c>
      <c r="L31" s="252">
        <v>16900</v>
      </c>
      <c r="M31" s="253">
        <v>17200</v>
      </c>
      <c r="N31" s="277">
        <v>17100</v>
      </c>
      <c r="O31" s="279">
        <f>SUM(C22:Z22)+SUM(C31:N31)</f>
        <v>696900</v>
      </c>
      <c r="P31" s="270"/>
      <c r="Q31" s="270"/>
      <c r="R31" s="270"/>
      <c r="S31" s="270"/>
      <c r="T31" s="270"/>
      <c r="U31" s="270"/>
      <c r="V31" s="270"/>
    </row>
    <row r="32" spans="1:22" ht="24.75" customHeight="1">
      <c r="A32" s="250"/>
      <c r="B32" s="255" t="s">
        <v>128</v>
      </c>
      <c r="C32" s="215">
        <v>311480</v>
      </c>
      <c r="D32" s="215">
        <v>321467</v>
      </c>
      <c r="E32" s="213">
        <v>343259</v>
      </c>
      <c r="F32" s="213">
        <v>376784</v>
      </c>
      <c r="G32" s="217">
        <v>372446</v>
      </c>
      <c r="H32" s="213">
        <v>363255</v>
      </c>
      <c r="I32" s="213">
        <v>330464</v>
      </c>
      <c r="J32" s="213">
        <v>318881</v>
      </c>
      <c r="K32" s="213">
        <v>261431</v>
      </c>
      <c r="L32" s="213">
        <v>267731</v>
      </c>
      <c r="M32" s="214">
        <v>280855</v>
      </c>
      <c r="N32" s="278">
        <v>284623</v>
      </c>
      <c r="O32" s="216">
        <f>SUM(C23:Z23)+SUM(C32:N32)</f>
        <v>11498028</v>
      </c>
      <c r="P32" s="270"/>
      <c r="Q32" s="270"/>
      <c r="R32" s="270"/>
      <c r="S32" s="270"/>
      <c r="T32" s="270"/>
      <c r="U32" s="270"/>
      <c r="V32" s="270"/>
    </row>
    <row r="33" spans="1:27" ht="14.25" customHeight="1">
      <c r="A33" s="133"/>
      <c r="B33" s="269"/>
      <c r="C33" s="270"/>
      <c r="D33" s="270"/>
      <c r="E33" s="271"/>
      <c r="F33" s="270"/>
      <c r="G33" s="270"/>
      <c r="H33" s="270"/>
      <c r="I33" s="270"/>
      <c r="J33" s="270"/>
      <c r="K33" s="270"/>
      <c r="L33" s="270"/>
      <c r="M33" s="270"/>
      <c r="N33" s="270"/>
      <c r="O33" s="270"/>
      <c r="P33" s="270"/>
      <c r="Q33" s="271"/>
      <c r="R33" s="270"/>
      <c r="S33" s="270"/>
      <c r="T33" s="270"/>
      <c r="U33" s="270"/>
      <c r="V33" s="270"/>
      <c r="W33" s="270"/>
      <c r="X33" s="270"/>
      <c r="Y33" s="270"/>
      <c r="Z33" s="270"/>
      <c r="AA33" s="270"/>
    </row>
    <row r="34" spans="1:16" ht="20.25" customHeight="1">
      <c r="A34" t="s">
        <v>155</v>
      </c>
      <c r="P34" s="40"/>
    </row>
    <row r="35" spans="10:18" s="40" customFormat="1" ht="21" customHeight="1" hidden="1">
      <c r="J35" s="41"/>
      <c r="K35" s="39"/>
      <c r="L35" s="39"/>
      <c r="M35" s="39"/>
      <c r="N35" s="39"/>
      <c r="O35" s="39"/>
      <c r="P35" s="39"/>
      <c r="Q35" s="39"/>
      <c r="R35" s="39"/>
    </row>
    <row r="36" spans="1:13" ht="21" customHeight="1">
      <c r="A36" t="s">
        <v>184</v>
      </c>
      <c r="L36" s="257"/>
      <c r="M36" s="8"/>
    </row>
    <row r="37" ht="21" customHeight="1">
      <c r="A37" t="s">
        <v>121</v>
      </c>
    </row>
    <row r="39" spans="2:12" ht="16.5">
      <c r="B39" s="11" t="s">
        <v>100</v>
      </c>
      <c r="C39" s="10"/>
      <c r="L39" t="s">
        <v>208</v>
      </c>
    </row>
    <row r="40" spans="2:33" ht="25.5" customHeight="1">
      <c r="B40" s="438"/>
      <c r="C40" s="440" t="s">
        <v>53</v>
      </c>
      <c r="D40" s="441"/>
      <c r="E40" s="430" t="s">
        <v>52</v>
      </c>
      <c r="F40" s="431"/>
      <c r="G40" s="434" t="s">
        <v>149</v>
      </c>
      <c r="H40" s="436" t="s">
        <v>36</v>
      </c>
      <c r="I40" s="442" t="s">
        <v>48</v>
      </c>
      <c r="J40" s="443"/>
      <c r="L40" s="401" t="s">
        <v>110</v>
      </c>
      <c r="M40" s="402"/>
      <c r="N40" s="403" t="s">
        <v>109</v>
      </c>
      <c r="O40" s="404"/>
      <c r="P40" s="401" t="s">
        <v>110</v>
      </c>
      <c r="Q40" s="402"/>
      <c r="R40" s="403" t="s">
        <v>109</v>
      </c>
      <c r="S40" s="404"/>
      <c r="T40" s="401" t="s">
        <v>110</v>
      </c>
      <c r="U40" s="402"/>
      <c r="V40" s="403" t="s">
        <v>109</v>
      </c>
      <c r="W40" s="404"/>
      <c r="X40" s="452" t="s">
        <v>48</v>
      </c>
      <c r="Y40" s="452"/>
      <c r="AA40" s="63"/>
      <c r="AB40" s="442" t="s">
        <v>195</v>
      </c>
      <c r="AC40" s="443"/>
      <c r="AD40" s="442" t="s">
        <v>196</v>
      </c>
      <c r="AE40" s="443"/>
      <c r="AF40" s="442" t="s">
        <v>197</v>
      </c>
      <c r="AG40" s="443"/>
    </row>
    <row r="41" spans="2:33" ht="12">
      <c r="B41" s="439"/>
      <c r="C41" s="337"/>
      <c r="D41" s="338"/>
      <c r="E41" s="338"/>
      <c r="F41" s="339"/>
      <c r="G41" s="435"/>
      <c r="H41" s="437"/>
      <c r="I41" s="444"/>
      <c r="J41" s="445"/>
      <c r="L41" s="398" t="s">
        <v>192</v>
      </c>
      <c r="M41" s="399"/>
      <c r="N41" s="399"/>
      <c r="O41" s="400"/>
      <c r="P41" s="398" t="s">
        <v>193</v>
      </c>
      <c r="Q41" s="399"/>
      <c r="R41" s="399"/>
      <c r="S41" s="400"/>
      <c r="T41" s="398" t="s">
        <v>194</v>
      </c>
      <c r="U41" s="399"/>
      <c r="V41" s="399"/>
      <c r="W41" s="400"/>
      <c r="X41" s="452"/>
      <c r="Y41" s="452"/>
      <c r="AA41" s="63"/>
      <c r="AB41" s="444"/>
      <c r="AC41" s="445"/>
      <c r="AD41" s="444"/>
      <c r="AE41" s="445"/>
      <c r="AF41" s="444"/>
      <c r="AG41" s="445"/>
    </row>
    <row r="42" spans="2:33" ht="12">
      <c r="B42" s="78" t="s">
        <v>20</v>
      </c>
      <c r="C42" s="446">
        <f>372*12*3</f>
        <v>13392</v>
      </c>
      <c r="D42" s="447"/>
      <c r="E42" s="448">
        <v>2127.6</v>
      </c>
      <c r="F42" s="449"/>
      <c r="G42" s="195">
        <v>1</v>
      </c>
      <c r="H42" s="76"/>
      <c r="I42" s="450">
        <f>C42*E42*G42</f>
        <v>28492819.2</v>
      </c>
      <c r="J42" s="451"/>
      <c r="L42" s="382">
        <v>0.3334</v>
      </c>
      <c r="M42" s="382"/>
      <c r="N42" s="405">
        <f>I42*L42</f>
        <v>9499505.921279998</v>
      </c>
      <c r="O42" s="406"/>
      <c r="P42" s="384">
        <v>0.3333</v>
      </c>
      <c r="Q42" s="385"/>
      <c r="R42" s="405">
        <f>I42*P42</f>
        <v>9496656.63936</v>
      </c>
      <c r="S42" s="406"/>
      <c r="T42" s="384">
        <v>0.3333</v>
      </c>
      <c r="U42" s="385"/>
      <c r="V42" s="405">
        <f>I42*T42</f>
        <v>9496656.63936</v>
      </c>
      <c r="W42" s="406"/>
      <c r="X42" s="453">
        <f aca="true" t="shared" si="3" ref="X42:X49">N42+R42+V42</f>
        <v>28492819.2</v>
      </c>
      <c r="Y42" s="454"/>
      <c r="AA42" s="64"/>
      <c r="AB42" s="455">
        <f>ROUNDDOWN(C42*E42,0)</f>
        <v>28492819</v>
      </c>
      <c r="AC42" s="456"/>
      <c r="AD42" s="455" t="e">
        <f>ROUNDDOWN(#REF!*#REF!,0)</f>
        <v>#REF!</v>
      </c>
      <c r="AE42" s="456"/>
      <c r="AF42" s="455" t="e">
        <f>ROUNDDOWN(#REF!*#REF!,0)</f>
        <v>#REF!</v>
      </c>
      <c r="AG42" s="456"/>
    </row>
    <row r="43" spans="2:33" ht="12">
      <c r="B43" s="72" t="s">
        <v>37</v>
      </c>
      <c r="C43" s="446">
        <f>372*12*3</f>
        <v>13392</v>
      </c>
      <c r="D43" s="447"/>
      <c r="E43" s="457">
        <v>85.05</v>
      </c>
      <c r="F43" s="458"/>
      <c r="G43" s="77"/>
      <c r="H43" s="194">
        <v>1</v>
      </c>
      <c r="I43" s="459">
        <f>C43*E43*H43</f>
        <v>1138989.5999999999</v>
      </c>
      <c r="J43" s="460"/>
      <c r="L43" s="382"/>
      <c r="M43" s="382"/>
      <c r="N43" s="405">
        <f>I43*L42</f>
        <v>379739.1326399999</v>
      </c>
      <c r="O43" s="406"/>
      <c r="P43" s="386"/>
      <c r="Q43" s="387"/>
      <c r="R43" s="405">
        <f>I43*P42</f>
        <v>379625.23367999995</v>
      </c>
      <c r="S43" s="406"/>
      <c r="T43" s="386"/>
      <c r="U43" s="387"/>
      <c r="V43" s="405">
        <f>I43*T42</f>
        <v>379625.23367999995</v>
      </c>
      <c r="W43" s="406"/>
      <c r="X43" s="453">
        <f t="shared" si="3"/>
        <v>1138989.5999999996</v>
      </c>
      <c r="Y43" s="454"/>
      <c r="AA43" s="64"/>
      <c r="AB43" s="461">
        <f>ROUNDDOWN(E43*C43,0)</f>
        <v>1138989</v>
      </c>
      <c r="AC43" s="462"/>
      <c r="AD43" s="461" t="e">
        <f>ROUNDDOWN(#REF!*#REF!,0)</f>
        <v>#REF!</v>
      </c>
      <c r="AE43" s="462"/>
      <c r="AF43" s="461" t="e">
        <f>ROUNDDOWN(#REF!*N43,0)</f>
        <v>#REF!</v>
      </c>
      <c r="AG43" s="462"/>
    </row>
    <row r="44" spans="2:33" ht="12">
      <c r="B44" s="71" t="s">
        <v>33</v>
      </c>
      <c r="C44" s="446">
        <f>O26</f>
        <v>621000</v>
      </c>
      <c r="D44" s="447"/>
      <c r="E44" s="463">
        <v>11.84</v>
      </c>
      <c r="F44" s="464"/>
      <c r="G44" s="54"/>
      <c r="H44" s="57"/>
      <c r="I44" s="450">
        <f>C44*E44</f>
        <v>7352640</v>
      </c>
      <c r="J44" s="451"/>
      <c r="L44" s="382"/>
      <c r="M44" s="382"/>
      <c r="N44" s="405">
        <f>I44*L42</f>
        <v>2451370.176</v>
      </c>
      <c r="O44" s="406"/>
      <c r="P44" s="386"/>
      <c r="Q44" s="387"/>
      <c r="R44" s="405">
        <f>I44*P42</f>
        <v>2450634.912</v>
      </c>
      <c r="S44" s="406"/>
      <c r="T44" s="386"/>
      <c r="U44" s="387"/>
      <c r="V44" s="405">
        <f>I44*T42</f>
        <v>2450634.912</v>
      </c>
      <c r="W44" s="406"/>
      <c r="X44" s="453">
        <f t="shared" si="3"/>
        <v>7352640</v>
      </c>
      <c r="Y44" s="454"/>
      <c r="AA44" s="64"/>
      <c r="AB44" s="455">
        <f>ROUNDDOWN(C44*E44,0)</f>
        <v>7352640</v>
      </c>
      <c r="AC44" s="456"/>
      <c r="AD44" s="455" t="e">
        <f>ROUNDDOWN(#REF!*#REF!,0)</f>
        <v>#REF!</v>
      </c>
      <c r="AE44" s="456"/>
      <c r="AF44" s="455" t="e">
        <f>ROUNDDOWN(#REF!*N44,0)</f>
        <v>#REF!</v>
      </c>
      <c r="AG44" s="456"/>
    </row>
    <row r="45" spans="2:33" ht="12">
      <c r="B45" s="71" t="s">
        <v>3</v>
      </c>
      <c r="C45" s="467">
        <f>O27</f>
        <v>207600</v>
      </c>
      <c r="D45" s="468"/>
      <c r="E45" s="469">
        <v>14.22</v>
      </c>
      <c r="F45" s="470"/>
      <c r="G45" s="54"/>
      <c r="H45" s="58"/>
      <c r="I45" s="471">
        <f>C45*E45</f>
        <v>2952072</v>
      </c>
      <c r="J45" s="472"/>
      <c r="L45" s="382"/>
      <c r="M45" s="382"/>
      <c r="N45" s="405">
        <f>I45*L42</f>
        <v>984220.8047999999</v>
      </c>
      <c r="O45" s="406"/>
      <c r="P45" s="386"/>
      <c r="Q45" s="387"/>
      <c r="R45" s="405">
        <f>I45*P42</f>
        <v>983925.5976</v>
      </c>
      <c r="S45" s="406"/>
      <c r="T45" s="386"/>
      <c r="U45" s="387"/>
      <c r="V45" s="405">
        <f>I45*T42</f>
        <v>983925.5976</v>
      </c>
      <c r="W45" s="406"/>
      <c r="X45" s="453">
        <f t="shared" si="3"/>
        <v>2952072</v>
      </c>
      <c r="Y45" s="454"/>
      <c r="AA45" s="64"/>
      <c r="AB45" s="465">
        <f>ROUNDDOWN(C45*E45,0)</f>
        <v>2952072</v>
      </c>
      <c r="AC45" s="466"/>
      <c r="AD45" s="465" t="e">
        <f>ROUNDDOWN(#REF!*#REF!,0)</f>
        <v>#REF!</v>
      </c>
      <c r="AE45" s="466"/>
      <c r="AF45" s="465" t="e">
        <f>ROUNDDOWN(#REF!*N45,0)</f>
        <v>#REF!</v>
      </c>
      <c r="AG45" s="466"/>
    </row>
    <row r="46" spans="2:33" ht="12">
      <c r="B46" s="71" t="s">
        <v>34</v>
      </c>
      <c r="C46" s="467">
        <f>O28</f>
        <v>1897200</v>
      </c>
      <c r="D46" s="468"/>
      <c r="E46" s="469">
        <v>11.01</v>
      </c>
      <c r="F46" s="470"/>
      <c r="G46" s="55"/>
      <c r="H46" s="58"/>
      <c r="I46" s="471">
        <f>C46*E46</f>
        <v>20888172</v>
      </c>
      <c r="J46" s="472"/>
      <c r="L46" s="382"/>
      <c r="M46" s="382"/>
      <c r="N46" s="405">
        <f>I46*L42</f>
        <v>6964116.544799999</v>
      </c>
      <c r="O46" s="406"/>
      <c r="P46" s="386"/>
      <c r="Q46" s="387"/>
      <c r="R46" s="405">
        <f>I46*P42</f>
        <v>6962027.7276</v>
      </c>
      <c r="S46" s="406"/>
      <c r="T46" s="386"/>
      <c r="U46" s="387"/>
      <c r="V46" s="405">
        <f>I46*T42</f>
        <v>6962027.7276</v>
      </c>
      <c r="W46" s="406"/>
      <c r="X46" s="453">
        <f t="shared" si="3"/>
        <v>20888172</v>
      </c>
      <c r="Y46" s="454"/>
      <c r="AA46" s="64"/>
      <c r="AB46" s="465">
        <f>ROUNDDOWN(C46*E46,0)</f>
        <v>20888172</v>
      </c>
      <c r="AC46" s="466"/>
      <c r="AD46" s="465" t="e">
        <f>ROUNDDOWN(#REF!*#REF!,0)</f>
        <v>#REF!</v>
      </c>
      <c r="AE46" s="466"/>
      <c r="AF46" s="465" t="e">
        <f>ROUNDDOWN(#REF!*N46,0)</f>
        <v>#REF!</v>
      </c>
      <c r="AG46" s="466"/>
    </row>
    <row r="47" spans="2:33" ht="12.75" thickBot="1">
      <c r="B47" s="353" t="s">
        <v>115</v>
      </c>
      <c r="C47" s="475">
        <f>O29</f>
        <v>2302200</v>
      </c>
      <c r="D47" s="476"/>
      <c r="E47" s="477">
        <v>9.68</v>
      </c>
      <c r="F47" s="478"/>
      <c r="G47" s="354"/>
      <c r="H47" s="355"/>
      <c r="I47" s="479">
        <f>C47*E47</f>
        <v>22285296</v>
      </c>
      <c r="J47" s="480"/>
      <c r="L47" s="383"/>
      <c r="M47" s="383"/>
      <c r="N47" s="410">
        <f>I47*L42</f>
        <v>7429917.686399999</v>
      </c>
      <c r="O47" s="411"/>
      <c r="P47" s="388"/>
      <c r="Q47" s="389"/>
      <c r="R47" s="410">
        <f>I47*P42</f>
        <v>7427689.1568</v>
      </c>
      <c r="S47" s="411"/>
      <c r="T47" s="388"/>
      <c r="U47" s="389"/>
      <c r="V47" s="410">
        <f>I47*T42</f>
        <v>7427689.1568</v>
      </c>
      <c r="W47" s="411"/>
      <c r="X47" s="481">
        <f t="shared" si="3"/>
        <v>22285296</v>
      </c>
      <c r="Y47" s="482"/>
      <c r="AA47" s="64"/>
      <c r="AB47" s="465">
        <f>ROUNDDOWN(C47*E47,0)</f>
        <v>22285296</v>
      </c>
      <c r="AC47" s="466"/>
      <c r="AD47" s="465" t="e">
        <f>ROUNDDOWN(#REF!*#REF!,0)</f>
        <v>#REF!</v>
      </c>
      <c r="AE47" s="466"/>
      <c r="AF47" s="465" t="e">
        <f>ROUNDDOWN(#REF!*N47,0)</f>
        <v>#REF!</v>
      </c>
      <c r="AG47" s="466"/>
    </row>
    <row r="48" spans="2:33" ht="12.75" thickTop="1">
      <c r="B48" s="244" t="s">
        <v>17</v>
      </c>
      <c r="C48" s="492">
        <f>SUM(C44:C47)</f>
        <v>5028000</v>
      </c>
      <c r="D48" s="493"/>
      <c r="E48" s="502" t="s">
        <v>18</v>
      </c>
      <c r="F48" s="503"/>
      <c r="G48" s="351"/>
      <c r="H48" s="352"/>
      <c r="I48" s="504">
        <f>ROUNDDOWN(SUM(I42:I47),0)</f>
        <v>83109988</v>
      </c>
      <c r="J48" s="505"/>
      <c r="K48" s="350" t="s">
        <v>206</v>
      </c>
      <c r="L48" s="390" t="s">
        <v>17</v>
      </c>
      <c r="M48" s="391"/>
      <c r="N48" s="473">
        <f>ROUNDDOWN(SUM(N42:O47),0)</f>
        <v>27708870</v>
      </c>
      <c r="O48" s="474"/>
      <c r="P48" s="394" t="s">
        <v>17</v>
      </c>
      <c r="Q48" s="395"/>
      <c r="R48" s="473">
        <f>ROUNDDOWN(SUM(R42:S47),0)</f>
        <v>27700559</v>
      </c>
      <c r="S48" s="474"/>
      <c r="T48" s="394" t="s">
        <v>17</v>
      </c>
      <c r="U48" s="395"/>
      <c r="V48" s="473">
        <f>ROUNDDOWN(SUM(V42:W47),0)</f>
        <v>27700559</v>
      </c>
      <c r="W48" s="474"/>
      <c r="X48" s="500">
        <f t="shared" si="3"/>
        <v>83109988</v>
      </c>
      <c r="Y48" s="501"/>
      <c r="Z48" s="350" t="s">
        <v>206</v>
      </c>
      <c r="AA48" s="64"/>
      <c r="AB48" s="486">
        <f>SUM(AB42:AC47)</f>
        <v>83109988</v>
      </c>
      <c r="AC48" s="487"/>
      <c r="AD48" s="486" t="e">
        <f>SUM(AD42:AE47)</f>
        <v>#REF!</v>
      </c>
      <c r="AE48" s="487"/>
      <c r="AF48" s="486" t="e">
        <f>SUM(AF42:AG47)</f>
        <v>#REF!</v>
      </c>
      <c r="AG48" s="487"/>
    </row>
    <row r="49" spans="2:33" ht="12">
      <c r="B49" s="256" t="s">
        <v>129</v>
      </c>
      <c r="C49" s="488">
        <f>O31</f>
        <v>696900</v>
      </c>
      <c r="D49" s="489"/>
      <c r="E49" s="496"/>
      <c r="F49" s="497"/>
      <c r="G49" s="242"/>
      <c r="H49" s="59"/>
      <c r="I49" s="498">
        <f>O32</f>
        <v>11498028</v>
      </c>
      <c r="J49" s="499"/>
      <c r="L49" s="392" t="s">
        <v>129</v>
      </c>
      <c r="M49" s="393"/>
      <c r="N49" s="380">
        <f>ROUNDDOWN(I49*L42,0)+2</f>
        <v>3833444</v>
      </c>
      <c r="O49" s="381"/>
      <c r="P49" s="396" t="s">
        <v>129</v>
      </c>
      <c r="Q49" s="397"/>
      <c r="R49" s="380">
        <f>ROUNDDOWN(I49*P42,0)</f>
        <v>3832292</v>
      </c>
      <c r="S49" s="381"/>
      <c r="T49" s="396" t="s">
        <v>129</v>
      </c>
      <c r="U49" s="397"/>
      <c r="V49" s="380">
        <f>ROUNDDOWN(I49*T42,0)</f>
        <v>3832292</v>
      </c>
      <c r="W49" s="381"/>
      <c r="X49" s="490">
        <f t="shared" si="3"/>
        <v>11498028</v>
      </c>
      <c r="Y49" s="491"/>
      <c r="AA49" s="64"/>
      <c r="AB49" s="483">
        <f>SUM(C23:L23)</f>
        <v>3267198</v>
      </c>
      <c r="AC49" s="484"/>
      <c r="AD49" s="483">
        <f>SUM(M23:Z23)</f>
        <v>4398154</v>
      </c>
      <c r="AE49" s="484"/>
      <c r="AF49" s="483">
        <f>SUM(C32:N32)</f>
        <v>3832676</v>
      </c>
      <c r="AG49" s="484"/>
    </row>
    <row r="50" ht="12">
      <c r="O50" s="349" t="s">
        <v>207</v>
      </c>
    </row>
    <row r="51" ht="12">
      <c r="B51" t="s">
        <v>21</v>
      </c>
    </row>
    <row r="52" ht="12">
      <c r="B52" t="s">
        <v>202</v>
      </c>
    </row>
    <row r="53" ht="12">
      <c r="B53" t="s">
        <v>43</v>
      </c>
    </row>
    <row r="54" ht="12">
      <c r="B54" t="s">
        <v>203</v>
      </c>
    </row>
    <row r="55" ht="12">
      <c r="B55" t="s">
        <v>198</v>
      </c>
    </row>
    <row r="56" spans="2:25" ht="12.75" customHeight="1">
      <c r="B56" s="485" t="s">
        <v>156</v>
      </c>
      <c r="C56" s="485"/>
      <c r="D56" s="485"/>
      <c r="E56" s="485"/>
      <c r="F56" s="485"/>
      <c r="G56" s="485"/>
      <c r="H56" s="485"/>
      <c r="I56" s="485"/>
      <c r="J56" s="485"/>
      <c r="K56" s="485"/>
      <c r="L56" s="485"/>
      <c r="M56" s="485"/>
      <c r="N56" s="485"/>
      <c r="O56" s="485"/>
      <c r="P56" s="485"/>
      <c r="Q56" s="485"/>
      <c r="R56" s="485"/>
      <c r="S56" s="485"/>
      <c r="T56" s="485"/>
      <c r="U56" s="485"/>
      <c r="V56" s="485"/>
      <c r="W56" s="485"/>
      <c r="X56" s="330"/>
      <c r="Y56" s="330"/>
    </row>
    <row r="57" spans="2:25" ht="1.5" customHeight="1">
      <c r="B57" s="485"/>
      <c r="C57" s="485"/>
      <c r="D57" s="485"/>
      <c r="E57" s="485"/>
      <c r="F57" s="485"/>
      <c r="G57" s="485"/>
      <c r="H57" s="485"/>
      <c r="I57" s="485"/>
      <c r="J57" s="485"/>
      <c r="K57" s="485"/>
      <c r="L57" s="485"/>
      <c r="M57" s="485"/>
      <c r="N57" s="485"/>
      <c r="O57" s="485"/>
      <c r="P57" s="485"/>
      <c r="Q57" s="485"/>
      <c r="R57" s="485"/>
      <c r="S57" s="485"/>
      <c r="T57" s="485"/>
      <c r="U57" s="485"/>
      <c r="V57" s="485"/>
      <c r="W57" s="485"/>
      <c r="X57" s="330"/>
      <c r="Y57" s="330"/>
    </row>
    <row r="58" spans="2:3" ht="16.5">
      <c r="B58" s="11" t="s">
        <v>100</v>
      </c>
      <c r="C58" s="10"/>
    </row>
    <row r="59" spans="3:5" ht="12">
      <c r="C59" t="s">
        <v>204</v>
      </c>
      <c r="D59" s="494">
        <f>SUM(O23:Z23)</f>
        <v>3832676</v>
      </c>
      <c r="E59" s="495"/>
    </row>
    <row r="60" spans="3:5" ht="12">
      <c r="C60" t="s">
        <v>205</v>
      </c>
      <c r="D60" s="494">
        <f>SUM(C32:N32)</f>
        <v>3832676</v>
      </c>
      <c r="E60" s="495"/>
    </row>
  </sheetData>
  <sheetProtection/>
  <mergeCells count="130">
    <mergeCell ref="D59:E59"/>
    <mergeCell ref="D60:E60"/>
    <mergeCell ref="I40:J41"/>
    <mergeCell ref="E49:F49"/>
    <mergeCell ref="I49:J49"/>
    <mergeCell ref="X48:Y48"/>
    <mergeCell ref="E48:F48"/>
    <mergeCell ref="I48:J48"/>
    <mergeCell ref="N48:O48"/>
    <mergeCell ref="R48:S48"/>
    <mergeCell ref="AB49:AC49"/>
    <mergeCell ref="AD49:AE49"/>
    <mergeCell ref="AF49:AG49"/>
    <mergeCell ref="B56:W57"/>
    <mergeCell ref="AB48:AC48"/>
    <mergeCell ref="AD48:AE48"/>
    <mergeCell ref="AF48:AG48"/>
    <mergeCell ref="C49:D49"/>
    <mergeCell ref="X49:Y49"/>
    <mergeCell ref="C48:D48"/>
    <mergeCell ref="V48:W48"/>
    <mergeCell ref="AF46:AG46"/>
    <mergeCell ref="C47:D47"/>
    <mergeCell ref="E47:F47"/>
    <mergeCell ref="I47:J47"/>
    <mergeCell ref="N47:O47"/>
    <mergeCell ref="V47:W47"/>
    <mergeCell ref="X47:Y47"/>
    <mergeCell ref="AB47:AC47"/>
    <mergeCell ref="AD47:AE47"/>
    <mergeCell ref="AF47:AG47"/>
    <mergeCell ref="AD45:AE45"/>
    <mergeCell ref="AF45:AG45"/>
    <mergeCell ref="C46:D46"/>
    <mergeCell ref="E46:F46"/>
    <mergeCell ref="I46:J46"/>
    <mergeCell ref="N46:O46"/>
    <mergeCell ref="V46:W46"/>
    <mergeCell ref="X46:Y46"/>
    <mergeCell ref="AB46:AC46"/>
    <mergeCell ref="AD46:AE46"/>
    <mergeCell ref="C45:D45"/>
    <mergeCell ref="E45:F45"/>
    <mergeCell ref="I45:J45"/>
    <mergeCell ref="N45:O45"/>
    <mergeCell ref="X45:Y45"/>
    <mergeCell ref="AB45:AC45"/>
    <mergeCell ref="AB43:AC43"/>
    <mergeCell ref="AD43:AE43"/>
    <mergeCell ref="AF43:AG43"/>
    <mergeCell ref="C44:D44"/>
    <mergeCell ref="E44:F44"/>
    <mergeCell ref="I44:J44"/>
    <mergeCell ref="N44:O44"/>
    <mergeCell ref="AB44:AC44"/>
    <mergeCell ref="AD44:AE44"/>
    <mergeCell ref="AF44:AG44"/>
    <mergeCell ref="X43:Y43"/>
    <mergeCell ref="X44:Y44"/>
    <mergeCell ref="AB42:AC42"/>
    <mergeCell ref="AD42:AE42"/>
    <mergeCell ref="AF42:AG42"/>
    <mergeCell ref="C43:D43"/>
    <mergeCell ref="E43:F43"/>
    <mergeCell ref="I43:J43"/>
    <mergeCell ref="N42:O42"/>
    <mergeCell ref="N43:O43"/>
    <mergeCell ref="AB40:AC41"/>
    <mergeCell ref="AD40:AE41"/>
    <mergeCell ref="L41:O41"/>
    <mergeCell ref="R40:S40"/>
    <mergeCell ref="AF40:AG41"/>
    <mergeCell ref="C42:D42"/>
    <mergeCell ref="E42:F42"/>
    <mergeCell ref="I42:J42"/>
    <mergeCell ref="X40:Y41"/>
    <mergeCell ref="X42:Y42"/>
    <mergeCell ref="G40:G41"/>
    <mergeCell ref="H40:H41"/>
    <mergeCell ref="N40:O40"/>
    <mergeCell ref="L40:M40"/>
    <mergeCell ref="P40:Q40"/>
    <mergeCell ref="A28:B28"/>
    <mergeCell ref="A29:B29"/>
    <mergeCell ref="A30:B30"/>
    <mergeCell ref="B40:B41"/>
    <mergeCell ref="C40:D40"/>
    <mergeCell ref="E40:F40"/>
    <mergeCell ref="A19:B19"/>
    <mergeCell ref="A20:B20"/>
    <mergeCell ref="A21:B21"/>
    <mergeCell ref="A25:B25"/>
    <mergeCell ref="A26:B26"/>
    <mergeCell ref="A27:B27"/>
    <mergeCell ref="A3:B4"/>
    <mergeCell ref="C3:N3"/>
    <mergeCell ref="O3:O4"/>
    <mergeCell ref="A5:B5"/>
    <mergeCell ref="A7:B7"/>
    <mergeCell ref="A8:B8"/>
    <mergeCell ref="A10:A13"/>
    <mergeCell ref="R43:S43"/>
    <mergeCell ref="R44:S44"/>
    <mergeCell ref="R45:S45"/>
    <mergeCell ref="R46:S46"/>
    <mergeCell ref="R47:S47"/>
    <mergeCell ref="R42:S42"/>
    <mergeCell ref="A16:B16"/>
    <mergeCell ref="A17:B17"/>
    <mergeCell ref="A18:B18"/>
    <mergeCell ref="N49:O49"/>
    <mergeCell ref="R49:S49"/>
    <mergeCell ref="P41:S41"/>
    <mergeCell ref="T40:U40"/>
    <mergeCell ref="V40:W40"/>
    <mergeCell ref="T41:W41"/>
    <mergeCell ref="V42:W42"/>
    <mergeCell ref="V43:W43"/>
    <mergeCell ref="V44:W44"/>
    <mergeCell ref="V45:W45"/>
    <mergeCell ref="V49:W49"/>
    <mergeCell ref="L42:M47"/>
    <mergeCell ref="P42:Q47"/>
    <mergeCell ref="T42:U47"/>
    <mergeCell ref="L48:M48"/>
    <mergeCell ref="L49:M49"/>
    <mergeCell ref="P48:Q48"/>
    <mergeCell ref="P49:Q49"/>
    <mergeCell ref="T48:U48"/>
    <mergeCell ref="T49:U49"/>
  </mergeCells>
  <printOptions horizontalCentered="1" verticalCentered="1"/>
  <pageMargins left="0.7086614173228347" right="0" top="0.2755905511811024" bottom="0.1968503937007874" header="0.5118110236220472" footer="0.196850393700787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tabColor rgb="FFFFFF00"/>
  </sheetPr>
  <dimension ref="B1:K32"/>
  <sheetViews>
    <sheetView view="pageBreakPreview" zoomScaleSheetLayoutView="100" workbookViewId="0" topLeftCell="B1">
      <selection activeCell="B1" sqref="B1:J1"/>
    </sheetView>
  </sheetViews>
  <sheetFormatPr defaultColWidth="9.00390625" defaultRowHeight="12.75"/>
  <cols>
    <col min="1" max="1" width="9.125" style="0" hidden="1" customWidth="1"/>
    <col min="2" max="2" width="6.50390625" style="0" customWidth="1"/>
    <col min="3" max="3" width="3.25390625" style="0" customWidth="1"/>
    <col min="4" max="4" width="33.125" style="0" customWidth="1"/>
    <col min="5" max="5" width="12.125" style="0" hidden="1" customWidth="1"/>
    <col min="6" max="6" width="9.50390625" style="0" hidden="1" customWidth="1"/>
    <col min="7" max="7" width="14.00390625" style="0" hidden="1" customWidth="1"/>
    <col min="8" max="8" width="13.00390625" style="0" customWidth="1"/>
    <col min="9" max="9" width="19.75390625" style="0" customWidth="1"/>
    <col min="10" max="10" width="16.00390625" style="0" customWidth="1"/>
    <col min="11" max="11" width="8.50390625" style="0" customWidth="1"/>
  </cols>
  <sheetData>
    <row r="1" spans="2:11" ht="13.5">
      <c r="B1" s="536" t="s">
        <v>228</v>
      </c>
      <c r="C1" s="536"/>
      <c r="D1" s="536"/>
      <c r="E1" s="536"/>
      <c r="F1" s="536"/>
      <c r="G1" s="536"/>
      <c r="H1" s="536"/>
      <c r="I1" s="536"/>
      <c r="J1" s="536"/>
      <c r="K1" s="374"/>
    </row>
    <row r="2" spans="2:4" ht="28.5" customHeight="1">
      <c r="B2" s="10" t="s">
        <v>50</v>
      </c>
      <c r="C2" s="10"/>
      <c r="D2" s="10"/>
    </row>
    <row r="3" spans="2:4" ht="15.75" customHeight="1" thickBot="1">
      <c r="B3" s="10"/>
      <c r="C3" s="10"/>
      <c r="D3" s="10"/>
    </row>
    <row r="4" spans="3:9" ht="24" customHeight="1" thickBot="1">
      <c r="C4" s="537" t="s">
        <v>44</v>
      </c>
      <c r="D4" s="538"/>
      <c r="E4" s="547" t="s">
        <v>46</v>
      </c>
      <c r="F4" s="548"/>
      <c r="G4" s="206" t="s">
        <v>47</v>
      </c>
      <c r="H4" s="549" t="s">
        <v>48</v>
      </c>
      <c r="I4" s="550"/>
    </row>
    <row r="5" spans="3:9" ht="30" customHeight="1" thickTop="1">
      <c r="C5" s="222" t="s">
        <v>101</v>
      </c>
      <c r="D5" s="223"/>
      <c r="E5" s="530"/>
      <c r="F5" s="531"/>
      <c r="G5" s="181"/>
      <c r="H5" s="539">
        <v>28492819.2</v>
      </c>
      <c r="I5" s="540"/>
    </row>
    <row r="6" spans="3:9" ht="30" customHeight="1">
      <c r="C6" s="224" t="s">
        <v>102</v>
      </c>
      <c r="D6" s="225"/>
      <c r="E6" s="541"/>
      <c r="F6" s="542"/>
      <c r="G6" s="179"/>
      <c r="H6" s="543">
        <v>1138989.5999999999</v>
      </c>
      <c r="I6" s="544"/>
    </row>
    <row r="7" spans="3:9" ht="30" customHeight="1">
      <c r="C7" s="226" t="s">
        <v>103</v>
      </c>
      <c r="D7" s="227"/>
      <c r="E7" s="518"/>
      <c r="F7" s="519"/>
      <c r="G7" s="15">
        <f>'使用実績（平H27)'!M31</f>
        <v>0</v>
      </c>
      <c r="H7" s="520">
        <v>7352640</v>
      </c>
      <c r="I7" s="521"/>
    </row>
    <row r="8" spans="3:9" ht="30" customHeight="1">
      <c r="C8" s="226" t="s">
        <v>104</v>
      </c>
      <c r="D8" s="227"/>
      <c r="E8" s="534"/>
      <c r="F8" s="535"/>
      <c r="G8" s="16">
        <f>'使用実績（平H27)'!M32</f>
        <v>0</v>
      </c>
      <c r="H8" s="524">
        <v>2952072</v>
      </c>
      <c r="I8" s="525"/>
    </row>
    <row r="9" spans="3:9" ht="30" customHeight="1">
      <c r="C9" s="228" t="s">
        <v>105</v>
      </c>
      <c r="D9" s="147"/>
      <c r="E9" s="534"/>
      <c r="F9" s="535"/>
      <c r="G9" s="16">
        <f>'使用実績（平H27)'!M33</f>
        <v>0</v>
      </c>
      <c r="H9" s="524">
        <v>20888172</v>
      </c>
      <c r="I9" s="525"/>
    </row>
    <row r="10" spans="3:9" ht="30" customHeight="1" thickBot="1">
      <c r="C10" s="228" t="s">
        <v>106</v>
      </c>
      <c r="D10" s="147"/>
      <c r="E10" s="534"/>
      <c r="F10" s="535"/>
      <c r="G10" s="16">
        <f>'使用実績（平H27)'!M34</f>
        <v>0</v>
      </c>
      <c r="H10" s="524">
        <v>22285296</v>
      </c>
      <c r="I10" s="525"/>
    </row>
    <row r="11" spans="3:9" ht="30" customHeight="1" hidden="1" thickBot="1">
      <c r="C11" s="228" t="s">
        <v>107</v>
      </c>
      <c r="D11" s="147"/>
      <c r="E11" s="532"/>
      <c r="F11" s="533"/>
      <c r="G11" s="180"/>
      <c r="H11" s="524" t="e">
        <f>#REF!+E11+G11</f>
        <v>#REF!</v>
      </c>
      <c r="I11" s="525"/>
    </row>
    <row r="12" spans="3:9" ht="30" customHeight="1" hidden="1" thickBot="1">
      <c r="C12" s="229" t="s">
        <v>108</v>
      </c>
      <c r="D12" s="230"/>
      <c r="E12" s="522"/>
      <c r="F12" s="523"/>
      <c r="G12" s="219"/>
      <c r="H12" s="555" t="e">
        <f>#REF!+E12+G12</f>
        <v>#REF!</v>
      </c>
      <c r="I12" s="556"/>
    </row>
    <row r="13" spans="3:10" ht="21.75" customHeight="1">
      <c r="C13" s="545" t="s">
        <v>49</v>
      </c>
      <c r="D13" s="546"/>
      <c r="E13" s="559"/>
      <c r="F13" s="560"/>
      <c r="G13" s="221">
        <f>SUM(G4:G11)</f>
        <v>0</v>
      </c>
      <c r="H13" s="561">
        <f>ROUNDDOWN(SUM(H5:I10),0)</f>
        <v>83109988</v>
      </c>
      <c r="I13" s="562"/>
      <c r="J13" t="s">
        <v>206</v>
      </c>
    </row>
    <row r="14" spans="3:9" ht="22.5" customHeight="1" thickBot="1">
      <c r="C14" s="231"/>
      <c r="D14" s="232" t="s">
        <v>126</v>
      </c>
      <c r="E14" s="233"/>
      <c r="F14" s="234">
        <v>0</v>
      </c>
      <c r="G14" s="220"/>
      <c r="H14" s="557">
        <v>11498028</v>
      </c>
      <c r="I14" s="558"/>
    </row>
    <row r="15" spans="3:9" ht="29.25" customHeight="1" thickBot="1">
      <c r="C15" s="516" t="s">
        <v>182</v>
      </c>
      <c r="D15" s="517"/>
      <c r="E15" s="326"/>
      <c r="F15" s="326"/>
      <c r="G15" s="326"/>
      <c r="H15" s="340"/>
      <c r="I15" s="341">
        <f>ROUNDDOWN(I16*8%,0)</f>
        <v>6156295</v>
      </c>
    </row>
    <row r="16" spans="3:9" ht="29.25" customHeight="1" thickBot="1">
      <c r="C16" s="516" t="s">
        <v>183</v>
      </c>
      <c r="D16" s="517"/>
      <c r="E16" s="326"/>
      <c r="F16" s="326"/>
      <c r="G16" s="326"/>
      <c r="H16" s="340"/>
      <c r="I16" s="341">
        <f>ROUNDUP(H13/1.08,0)</f>
        <v>76953693</v>
      </c>
    </row>
    <row r="17" ht="8.25" customHeight="1"/>
    <row r="18" spans="3:9" ht="17.25" customHeight="1">
      <c r="C18" s="565" t="s">
        <v>164</v>
      </c>
      <c r="D18" s="565"/>
      <c r="E18" s="565"/>
      <c r="F18" s="565"/>
      <c r="G18" s="565"/>
      <c r="H18" s="565"/>
      <c r="I18" s="565"/>
    </row>
    <row r="19" spans="2:9" ht="17.25" customHeight="1">
      <c r="B19" s="312" t="s">
        <v>174</v>
      </c>
      <c r="C19" s="564" t="s">
        <v>175</v>
      </c>
      <c r="D19" s="564"/>
      <c r="E19" s="564"/>
      <c r="F19" s="564"/>
      <c r="G19" s="564"/>
      <c r="H19" s="564"/>
      <c r="I19" s="564"/>
    </row>
    <row r="20" spans="3:9" ht="42.75" customHeight="1">
      <c r="C20" s="564"/>
      <c r="D20" s="564"/>
      <c r="E20" s="564"/>
      <c r="F20" s="564"/>
      <c r="G20" s="564"/>
      <c r="H20" s="564"/>
      <c r="I20" s="564"/>
    </row>
    <row r="21" spans="2:4" ht="31.5" customHeight="1">
      <c r="B21" s="325" t="s">
        <v>113</v>
      </c>
      <c r="C21" s="205"/>
      <c r="D21" s="205"/>
    </row>
    <row r="22" spans="2:4" ht="10.5" customHeight="1" thickBot="1">
      <c r="B22" s="205"/>
      <c r="C22" s="205"/>
      <c r="D22" s="205"/>
    </row>
    <row r="23" spans="3:9" ht="16.5" customHeight="1">
      <c r="C23" s="526"/>
      <c r="D23" s="527"/>
      <c r="E23" s="563"/>
      <c r="F23" s="546"/>
      <c r="G23" s="201" t="s">
        <v>47</v>
      </c>
      <c r="H23" s="553" t="s">
        <v>48</v>
      </c>
      <c r="I23" s="554"/>
    </row>
    <row r="24" spans="3:9" ht="16.5" customHeight="1" thickBot="1">
      <c r="C24" s="528"/>
      <c r="D24" s="529"/>
      <c r="E24" s="514"/>
      <c r="F24" s="515"/>
      <c r="G24" s="202"/>
      <c r="H24" s="207" t="s">
        <v>111</v>
      </c>
      <c r="I24" s="203" t="s">
        <v>112</v>
      </c>
    </row>
    <row r="25" spans="3:9" ht="34.5" customHeight="1" thickTop="1">
      <c r="C25" s="512" t="s">
        <v>199</v>
      </c>
      <c r="D25" s="513"/>
      <c r="E25" s="510"/>
      <c r="F25" s="511"/>
      <c r="G25" s="258"/>
      <c r="H25" s="342">
        <v>0.3334</v>
      </c>
      <c r="I25" s="343">
        <v>27708870</v>
      </c>
    </row>
    <row r="26" spans="3:9" ht="27.75" customHeight="1">
      <c r="C26" s="261"/>
      <c r="D26" s="264" t="s">
        <v>126</v>
      </c>
      <c r="E26" s="188"/>
      <c r="F26" s="241"/>
      <c r="G26" s="259"/>
      <c r="H26" s="344"/>
      <c r="I26" s="345">
        <v>3833444</v>
      </c>
    </row>
    <row r="27" spans="3:9" ht="34.5" customHeight="1">
      <c r="C27" s="506" t="s">
        <v>200</v>
      </c>
      <c r="D27" s="507"/>
      <c r="E27" s="508"/>
      <c r="F27" s="509"/>
      <c r="G27" s="262"/>
      <c r="H27" s="346">
        <v>0.3333</v>
      </c>
      <c r="I27" s="347">
        <v>27700559</v>
      </c>
    </row>
    <row r="28" spans="3:9" ht="27.75" customHeight="1">
      <c r="C28" s="261"/>
      <c r="D28" s="264" t="s">
        <v>126</v>
      </c>
      <c r="E28" s="188"/>
      <c r="F28" s="241"/>
      <c r="G28" s="263"/>
      <c r="H28" s="344"/>
      <c r="I28" s="345">
        <v>3832292</v>
      </c>
    </row>
    <row r="29" spans="3:9" ht="34.5" customHeight="1">
      <c r="C29" s="506" t="s">
        <v>201</v>
      </c>
      <c r="D29" s="507"/>
      <c r="E29" s="508"/>
      <c r="F29" s="509"/>
      <c r="G29" s="262"/>
      <c r="H29" s="346">
        <v>0.3333</v>
      </c>
      <c r="I29" s="347">
        <v>27700559</v>
      </c>
    </row>
    <row r="30" spans="3:9" ht="27.75" customHeight="1">
      <c r="C30" s="261"/>
      <c r="D30" s="264" t="s">
        <v>126</v>
      </c>
      <c r="E30" s="188"/>
      <c r="F30" s="241"/>
      <c r="G30" s="263"/>
      <c r="H30" s="344"/>
      <c r="I30" s="345">
        <v>3832292</v>
      </c>
    </row>
    <row r="31" spans="3:9" ht="27.75" customHeight="1">
      <c r="C31" s="506" t="s">
        <v>181</v>
      </c>
      <c r="D31" s="507"/>
      <c r="E31" s="508"/>
      <c r="F31" s="509"/>
      <c r="G31" s="235"/>
      <c r="H31" s="551">
        <f>SUM(H25:H29)</f>
        <v>1</v>
      </c>
      <c r="I31" s="347">
        <f>I25+I29+I27</f>
        <v>83109988</v>
      </c>
    </row>
    <row r="32" spans="3:9" ht="25.5" customHeight="1" thickBot="1">
      <c r="C32" s="236"/>
      <c r="D32" s="240" t="s">
        <v>126</v>
      </c>
      <c r="E32" s="237"/>
      <c r="F32" s="238"/>
      <c r="G32" s="204"/>
      <c r="H32" s="552"/>
      <c r="I32" s="348">
        <f>I26+I28+I30</f>
        <v>11498028</v>
      </c>
    </row>
  </sheetData>
  <sheetProtection/>
  <mergeCells count="41">
    <mergeCell ref="H31:H32"/>
    <mergeCell ref="H23:I23"/>
    <mergeCell ref="H12:I12"/>
    <mergeCell ref="H14:I14"/>
    <mergeCell ref="E13:F13"/>
    <mergeCell ref="H13:I13"/>
    <mergeCell ref="E23:F23"/>
    <mergeCell ref="E27:F27"/>
    <mergeCell ref="C19:I20"/>
    <mergeCell ref="C18:I18"/>
    <mergeCell ref="B1:J1"/>
    <mergeCell ref="C4:D4"/>
    <mergeCell ref="H5:I5"/>
    <mergeCell ref="E6:F6"/>
    <mergeCell ref="H6:I6"/>
    <mergeCell ref="C15:D15"/>
    <mergeCell ref="C13:D13"/>
    <mergeCell ref="E4:F4"/>
    <mergeCell ref="H4:I4"/>
    <mergeCell ref="E8:F8"/>
    <mergeCell ref="E5:F5"/>
    <mergeCell ref="E11:F11"/>
    <mergeCell ref="H11:I11"/>
    <mergeCell ref="E10:F10"/>
    <mergeCell ref="H10:I10"/>
    <mergeCell ref="E9:F9"/>
    <mergeCell ref="E24:F24"/>
    <mergeCell ref="C27:D27"/>
    <mergeCell ref="C16:D16"/>
    <mergeCell ref="E7:F7"/>
    <mergeCell ref="H7:I7"/>
    <mergeCell ref="E12:F12"/>
    <mergeCell ref="H8:I8"/>
    <mergeCell ref="H9:I9"/>
    <mergeCell ref="C23:D24"/>
    <mergeCell ref="C31:D31"/>
    <mergeCell ref="E31:F31"/>
    <mergeCell ref="E25:F25"/>
    <mergeCell ref="E29:F29"/>
    <mergeCell ref="C25:D25"/>
    <mergeCell ref="C29:D29"/>
  </mergeCells>
  <printOptions/>
  <pageMargins left="1.04" right="0.1968503937007874" top="0.984251968503937" bottom="0.8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1:Q146"/>
  <sheetViews>
    <sheetView view="pageBreakPreview" zoomScale="80" zoomScaleNormal="90" zoomScaleSheetLayoutView="80" workbookViewId="0" topLeftCell="B1">
      <pane xSplit="14" ySplit="9" topLeftCell="P10" activePane="bottomRight" state="frozen"/>
      <selection pane="topLeft" activeCell="B1" sqref="B1"/>
      <selection pane="topRight" activeCell="Q1" sqref="Q1"/>
      <selection pane="bottomLeft" activeCell="B10" sqref="B10"/>
      <selection pane="bottomRight" activeCell="E19" sqref="E19"/>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125" style="0" customWidth="1"/>
    <col min="6" max="6" width="20.50390625" style="0" customWidth="1"/>
    <col min="7" max="7" width="10.50390625" style="0" customWidth="1"/>
    <col min="8" max="8" width="10.125" style="0" customWidth="1"/>
    <col min="9" max="9" width="11.875" style="0" bestFit="1" customWidth="1"/>
    <col min="10" max="10" width="7.125" style="0" customWidth="1"/>
    <col min="11" max="11" width="11.875" style="0" bestFit="1" customWidth="1"/>
    <col min="12" max="12" width="6.125" style="0" customWidth="1"/>
    <col min="13" max="13" width="16.875" style="0" customWidth="1"/>
    <col min="14" max="14" width="11.875" style="0" bestFit="1" customWidth="1"/>
    <col min="15" max="15" width="24.50390625" style="0" customWidth="1"/>
    <col min="16" max="16" width="7.00390625" style="0" customWidth="1"/>
    <col min="17" max="17" width="8.50390625" style="0" bestFit="1" customWidth="1"/>
  </cols>
  <sheetData>
    <row r="1" spans="2:14" ht="19.5" customHeight="1">
      <c r="B1" s="83" t="s">
        <v>168</v>
      </c>
      <c r="C1" s="83"/>
      <c r="D1" s="83"/>
      <c r="F1" s="675" t="s">
        <v>57</v>
      </c>
      <c r="G1" s="675"/>
      <c r="H1" s="675"/>
      <c r="I1" s="675"/>
      <c r="J1" s="675"/>
      <c r="K1" s="567" t="s">
        <v>230</v>
      </c>
      <c r="L1" s="567"/>
      <c r="M1" s="567"/>
      <c r="N1" s="567"/>
    </row>
    <row r="3" spans="3:4" ht="12">
      <c r="C3" s="670" t="s">
        <v>59</v>
      </c>
      <c r="D3" s="670"/>
    </row>
    <row r="4" spans="3:4" ht="6.75" customHeight="1">
      <c r="C4" s="670"/>
      <c r="D4" s="670"/>
    </row>
    <row r="5" spans="3:6" ht="20.25" customHeight="1">
      <c r="C5" s="670" t="s">
        <v>60</v>
      </c>
      <c r="D5" s="670"/>
      <c r="F5" s="89" t="s">
        <v>61</v>
      </c>
    </row>
    <row r="6" spans="2:15" ht="8.25" customHeight="1" thickBot="1">
      <c r="B6" s="671"/>
      <c r="C6" s="671"/>
      <c r="D6" s="671"/>
      <c r="E6" s="671"/>
      <c r="F6" s="671"/>
      <c r="G6" s="671"/>
      <c r="H6" s="671"/>
      <c r="I6" s="671"/>
      <c r="J6" s="671"/>
      <c r="K6" s="671"/>
      <c r="L6" s="671"/>
      <c r="M6" s="671"/>
      <c r="N6" s="671"/>
      <c r="O6" s="671"/>
    </row>
    <row r="7" spans="2:15" ht="22.5" customHeight="1">
      <c r="B7" s="545" t="s">
        <v>62</v>
      </c>
      <c r="C7" s="652" t="s">
        <v>20</v>
      </c>
      <c r="D7" s="653"/>
      <c r="E7" s="653"/>
      <c r="F7" s="654"/>
      <c r="G7" s="652" t="s">
        <v>63</v>
      </c>
      <c r="H7" s="653"/>
      <c r="I7" s="653"/>
      <c r="J7" s="653"/>
      <c r="K7" s="653"/>
      <c r="L7" s="653"/>
      <c r="M7" s="90" t="s">
        <v>64</v>
      </c>
      <c r="N7" s="91"/>
      <c r="O7" s="92"/>
    </row>
    <row r="8" spans="2:15" ht="22.5" customHeight="1">
      <c r="B8" s="650"/>
      <c r="C8" s="624" t="s">
        <v>65</v>
      </c>
      <c r="D8" s="625"/>
      <c r="E8" s="95" t="s">
        <v>67</v>
      </c>
      <c r="F8" s="96" t="s">
        <v>68</v>
      </c>
      <c r="G8" s="624" t="s">
        <v>69</v>
      </c>
      <c r="H8" s="625"/>
      <c r="I8" s="604" t="s">
        <v>70</v>
      </c>
      <c r="J8" s="605"/>
      <c r="K8" s="625" t="s">
        <v>68</v>
      </c>
      <c r="L8" s="625"/>
      <c r="M8" s="97" t="s">
        <v>71</v>
      </c>
      <c r="N8" s="628" t="s">
        <v>72</v>
      </c>
      <c r="O8" s="642"/>
    </row>
    <row r="9" spans="2:15" ht="18.75" customHeight="1">
      <c r="B9" s="651"/>
      <c r="C9" s="643" t="s">
        <v>73</v>
      </c>
      <c r="D9" s="644"/>
      <c r="E9" s="100" t="s">
        <v>74</v>
      </c>
      <c r="F9" s="101" t="s">
        <v>75</v>
      </c>
      <c r="G9" s="643" t="s">
        <v>76</v>
      </c>
      <c r="H9" s="644"/>
      <c r="I9" s="645" t="s">
        <v>77</v>
      </c>
      <c r="J9" s="646"/>
      <c r="K9" s="644" t="s">
        <v>75</v>
      </c>
      <c r="L9" s="644"/>
      <c r="M9" s="7" t="s">
        <v>75</v>
      </c>
      <c r="N9" s="644" t="s">
        <v>75</v>
      </c>
      <c r="O9" s="647"/>
    </row>
    <row r="10" spans="2:15" ht="17.25" customHeight="1">
      <c r="B10" s="610" t="s">
        <v>23</v>
      </c>
      <c r="C10" s="93" t="s">
        <v>78</v>
      </c>
      <c r="D10" s="94">
        <v>372</v>
      </c>
      <c r="E10" s="103"/>
      <c r="F10" s="104"/>
      <c r="G10" s="105" t="s">
        <v>79</v>
      </c>
      <c r="H10" s="106">
        <f>'●使用実績（本部庁舎)'!C19</f>
        <v>64200</v>
      </c>
      <c r="I10" s="577"/>
      <c r="J10" s="595"/>
      <c r="K10" s="577"/>
      <c r="L10" s="578"/>
      <c r="M10" s="107"/>
      <c r="N10" s="581"/>
      <c r="O10" s="582"/>
    </row>
    <row r="11" spans="2:15" ht="17.25" customHeight="1">
      <c r="B11" s="594"/>
      <c r="C11" s="80" t="s">
        <v>80</v>
      </c>
      <c r="D11" s="108">
        <v>372</v>
      </c>
      <c r="E11" s="109"/>
      <c r="F11" s="85"/>
      <c r="G11" s="110" t="s">
        <v>81</v>
      </c>
      <c r="H11" s="111">
        <f>'●使用実績（本部庁舎)'!C20</f>
        <v>59400</v>
      </c>
      <c r="I11" s="599"/>
      <c r="J11" s="600"/>
      <c r="K11" s="579"/>
      <c r="L11" s="580"/>
      <c r="M11" s="112"/>
      <c r="N11" s="583"/>
      <c r="O11" s="584"/>
    </row>
    <row r="12" spans="2:15" ht="17.25" customHeight="1">
      <c r="B12" s="593" t="s">
        <v>24</v>
      </c>
      <c r="C12" s="93" t="s">
        <v>78</v>
      </c>
      <c r="D12" s="81">
        <f>D10</f>
        <v>372</v>
      </c>
      <c r="E12" s="103"/>
      <c r="F12" s="104"/>
      <c r="G12" s="105" t="s">
        <v>79</v>
      </c>
      <c r="H12" s="106">
        <f>'●使用実績（本部庁舎)'!D19</f>
        <v>59900</v>
      </c>
      <c r="I12" s="577"/>
      <c r="J12" s="595"/>
      <c r="K12" s="577"/>
      <c r="L12" s="578"/>
      <c r="M12" s="107"/>
      <c r="N12" s="581"/>
      <c r="O12" s="582"/>
    </row>
    <row r="13" spans="2:15" ht="17.25" customHeight="1">
      <c r="B13" s="594"/>
      <c r="C13" s="80" t="s">
        <v>80</v>
      </c>
      <c r="D13" s="98">
        <f>D11</f>
        <v>372</v>
      </c>
      <c r="E13" s="109"/>
      <c r="F13" s="85"/>
      <c r="G13" s="110" t="s">
        <v>81</v>
      </c>
      <c r="H13" s="111">
        <f>'●使用実績（本部庁舎)'!D20</f>
        <v>69100</v>
      </c>
      <c r="I13" s="599"/>
      <c r="J13" s="600"/>
      <c r="K13" s="579"/>
      <c r="L13" s="580"/>
      <c r="M13" s="112"/>
      <c r="N13" s="583"/>
      <c r="O13" s="584"/>
    </row>
    <row r="14" spans="2:15" ht="17.25" customHeight="1">
      <c r="B14" s="598" t="s">
        <v>140</v>
      </c>
      <c r="C14" s="93" t="s">
        <v>78</v>
      </c>
      <c r="D14" s="185">
        <v>372</v>
      </c>
      <c r="E14" s="103"/>
      <c r="F14" s="104"/>
      <c r="G14" s="105" t="s">
        <v>79</v>
      </c>
      <c r="H14" s="106">
        <f>'●使用実績（本部庁舎)'!E19</f>
        <v>77200</v>
      </c>
      <c r="I14" s="577"/>
      <c r="J14" s="595"/>
      <c r="K14" s="577"/>
      <c r="L14" s="578"/>
      <c r="M14" s="107"/>
      <c r="N14" s="581"/>
      <c r="O14" s="582"/>
    </row>
    <row r="15" spans="2:15" ht="17.25" customHeight="1">
      <c r="B15" s="594"/>
      <c r="C15" s="80" t="s">
        <v>80</v>
      </c>
      <c r="D15" s="186">
        <v>372</v>
      </c>
      <c r="E15" s="109"/>
      <c r="F15" s="85"/>
      <c r="G15" s="110" t="s">
        <v>82</v>
      </c>
      <c r="H15" s="111">
        <f>'●使用実績（本部庁舎)'!E20</f>
        <v>58000</v>
      </c>
      <c r="I15" s="599"/>
      <c r="J15" s="600"/>
      <c r="K15" s="579"/>
      <c r="L15" s="580"/>
      <c r="M15" s="112"/>
      <c r="N15" s="583"/>
      <c r="O15" s="584"/>
    </row>
    <row r="16" spans="2:15" ht="17.25" customHeight="1">
      <c r="B16" s="593" t="s">
        <v>26</v>
      </c>
      <c r="C16" s="93" t="s">
        <v>78</v>
      </c>
      <c r="D16" s="81">
        <f>D14</f>
        <v>372</v>
      </c>
      <c r="E16" s="103"/>
      <c r="F16" s="104"/>
      <c r="G16" s="113" t="s">
        <v>79</v>
      </c>
      <c r="H16" s="114">
        <f>'●使用実績（本部庁舎)'!F17</f>
        <v>73200</v>
      </c>
      <c r="I16" s="577"/>
      <c r="J16" s="595"/>
      <c r="K16" s="577"/>
      <c r="L16" s="578"/>
      <c r="M16" s="107"/>
      <c r="N16" s="639"/>
      <c r="O16" s="582"/>
    </row>
    <row r="17" spans="2:15" ht="17.25" customHeight="1">
      <c r="B17" s="622"/>
      <c r="C17" s="115" t="s">
        <v>80</v>
      </c>
      <c r="D17" s="98">
        <f>D15</f>
        <v>372</v>
      </c>
      <c r="E17" s="117"/>
      <c r="F17" s="118"/>
      <c r="G17" s="119" t="s">
        <v>83</v>
      </c>
      <c r="H17" s="120">
        <f>'●使用実績（本部庁舎)'!F18</f>
        <v>24400</v>
      </c>
      <c r="I17" s="121"/>
      <c r="J17" s="84"/>
      <c r="K17" s="122"/>
      <c r="L17" s="123"/>
      <c r="M17" s="124"/>
      <c r="N17" s="640"/>
      <c r="O17" s="636"/>
    </row>
    <row r="18" spans="2:15" ht="17.25" customHeight="1">
      <c r="B18" s="594"/>
      <c r="C18" s="125"/>
      <c r="D18" s="126"/>
      <c r="E18" s="127"/>
      <c r="F18" s="128"/>
      <c r="G18" s="110" t="s">
        <v>81</v>
      </c>
      <c r="H18" s="111">
        <f>'●使用実績（本部庁舎)'!F20</f>
        <v>70500</v>
      </c>
      <c r="I18" s="637"/>
      <c r="J18" s="638"/>
      <c r="K18" s="665"/>
      <c r="L18" s="666"/>
      <c r="M18" s="124"/>
      <c r="N18" s="641"/>
      <c r="O18" s="584"/>
    </row>
    <row r="19" spans="2:15" ht="17.25" customHeight="1">
      <c r="B19" s="593" t="s">
        <v>27</v>
      </c>
      <c r="C19" s="93" t="s">
        <v>78</v>
      </c>
      <c r="D19" s="94">
        <v>372</v>
      </c>
      <c r="E19" s="103"/>
      <c r="F19" s="104"/>
      <c r="G19" s="113" t="s">
        <v>79</v>
      </c>
      <c r="H19" s="114">
        <f>'●使用実績（本部庁舎)'!G17</f>
        <v>76500</v>
      </c>
      <c r="I19" s="577"/>
      <c r="J19" s="595"/>
      <c r="K19" s="577"/>
      <c r="L19" s="578"/>
      <c r="M19" s="107"/>
      <c r="N19" s="581"/>
      <c r="O19" s="582"/>
    </row>
    <row r="20" spans="2:15" ht="17.25" customHeight="1">
      <c r="B20" s="622"/>
      <c r="C20" s="115" t="s">
        <v>80</v>
      </c>
      <c r="D20" s="126">
        <v>372</v>
      </c>
      <c r="E20" s="127"/>
      <c r="F20" s="128"/>
      <c r="G20" s="119" t="s">
        <v>83</v>
      </c>
      <c r="H20" s="120">
        <f>'●使用実績（本部庁舎)'!G18</f>
        <v>25500</v>
      </c>
      <c r="I20" s="637"/>
      <c r="J20" s="638"/>
      <c r="K20" s="665"/>
      <c r="L20" s="666"/>
      <c r="M20" s="124"/>
      <c r="N20" s="635"/>
      <c r="O20" s="636"/>
    </row>
    <row r="21" spans="2:15" ht="17.25" customHeight="1">
      <c r="B21" s="594"/>
      <c r="C21" s="80"/>
      <c r="D21" s="99"/>
      <c r="E21" s="129"/>
      <c r="F21" s="130"/>
      <c r="G21" s="110" t="s">
        <v>82</v>
      </c>
      <c r="H21" s="111">
        <f>'●使用実績（本部庁舎)'!G20</f>
        <v>67900</v>
      </c>
      <c r="I21" s="579"/>
      <c r="J21" s="634"/>
      <c r="K21" s="667"/>
      <c r="L21" s="580"/>
      <c r="M21" s="112"/>
      <c r="N21" s="583"/>
      <c r="O21" s="584"/>
    </row>
    <row r="22" spans="2:15" ht="17.25" customHeight="1">
      <c r="B22" s="593" t="s">
        <v>28</v>
      </c>
      <c r="C22" s="93" t="s">
        <v>78</v>
      </c>
      <c r="D22" s="94">
        <f>D19</f>
        <v>372</v>
      </c>
      <c r="E22" s="103"/>
      <c r="F22" s="104"/>
      <c r="G22" s="113" t="s">
        <v>79</v>
      </c>
      <c r="H22" s="114">
        <f>'●使用実績（本部庁舎)'!H17</f>
        <v>57300</v>
      </c>
      <c r="I22" s="577"/>
      <c r="J22" s="595"/>
      <c r="K22" s="577"/>
      <c r="L22" s="578"/>
      <c r="M22" s="107"/>
      <c r="N22" s="581"/>
      <c r="O22" s="582"/>
    </row>
    <row r="23" spans="2:15" ht="17.25" customHeight="1">
      <c r="B23" s="622"/>
      <c r="C23" s="115" t="s">
        <v>80</v>
      </c>
      <c r="D23" s="126">
        <f>D20</f>
        <v>372</v>
      </c>
      <c r="E23" s="127"/>
      <c r="F23" s="128"/>
      <c r="G23" s="119" t="s">
        <v>83</v>
      </c>
      <c r="H23" s="120">
        <f>'●使用実績（本部庁舎)'!H18</f>
        <v>19300</v>
      </c>
      <c r="I23" s="637"/>
      <c r="J23" s="638"/>
      <c r="K23" s="665"/>
      <c r="L23" s="666"/>
      <c r="M23" s="124"/>
      <c r="N23" s="635"/>
      <c r="O23" s="636"/>
    </row>
    <row r="24" spans="2:15" ht="17.25" customHeight="1">
      <c r="B24" s="594"/>
      <c r="C24" s="80"/>
      <c r="D24" s="108"/>
      <c r="E24" s="129"/>
      <c r="F24" s="130"/>
      <c r="G24" s="110" t="s">
        <v>81</v>
      </c>
      <c r="H24" s="111">
        <f>'●使用実績（本部庁舎)'!H20</f>
        <v>63900</v>
      </c>
      <c r="I24" s="579"/>
      <c r="J24" s="634"/>
      <c r="K24" s="667"/>
      <c r="L24" s="580"/>
      <c r="M24" s="112"/>
      <c r="N24" s="583"/>
      <c r="O24" s="584"/>
    </row>
    <row r="25" spans="2:15" ht="17.25" customHeight="1">
      <c r="B25" s="593" t="s">
        <v>15</v>
      </c>
      <c r="C25" s="93" t="s">
        <v>78</v>
      </c>
      <c r="D25" s="94">
        <f>D22</f>
        <v>372</v>
      </c>
      <c r="E25" s="103"/>
      <c r="F25" s="104"/>
      <c r="G25" s="105" t="s">
        <v>79</v>
      </c>
      <c r="H25" s="106">
        <f>'●使用実績（本部庁舎)'!I19</f>
        <v>69300</v>
      </c>
      <c r="I25" s="577"/>
      <c r="J25" s="595"/>
      <c r="K25" s="577"/>
      <c r="L25" s="578"/>
      <c r="M25" s="107"/>
      <c r="N25" s="581"/>
      <c r="O25" s="582"/>
    </row>
    <row r="26" spans="2:15" ht="17.25" customHeight="1">
      <c r="B26" s="594"/>
      <c r="C26" s="80" t="s">
        <v>80</v>
      </c>
      <c r="D26" s="108">
        <f>D23</f>
        <v>372</v>
      </c>
      <c r="E26" s="109"/>
      <c r="F26" s="85"/>
      <c r="G26" s="110" t="s">
        <v>81</v>
      </c>
      <c r="H26" s="111">
        <f>'●使用実績（本部庁舎)'!I20</f>
        <v>62400</v>
      </c>
      <c r="I26" s="599"/>
      <c r="J26" s="600"/>
      <c r="K26" s="579"/>
      <c r="L26" s="580"/>
      <c r="M26" s="112"/>
      <c r="N26" s="583"/>
      <c r="O26" s="584"/>
    </row>
    <row r="27" spans="2:15" ht="17.25" customHeight="1">
      <c r="B27" s="593" t="s">
        <v>29</v>
      </c>
      <c r="C27" s="93" t="s">
        <v>78</v>
      </c>
      <c r="D27" s="94">
        <f aca="true" t="shared" si="0" ref="D27:D36">D25</f>
        <v>372</v>
      </c>
      <c r="E27" s="103"/>
      <c r="F27" s="104"/>
      <c r="G27" s="105" t="s">
        <v>79</v>
      </c>
      <c r="H27" s="106">
        <f>'●使用実績（本部庁舎)'!J19</f>
        <v>63800</v>
      </c>
      <c r="I27" s="577"/>
      <c r="J27" s="595"/>
      <c r="K27" s="577"/>
      <c r="L27" s="578"/>
      <c r="M27" s="107"/>
      <c r="N27" s="581"/>
      <c r="O27" s="582"/>
    </row>
    <row r="28" spans="2:15" ht="17.25" customHeight="1">
      <c r="B28" s="594"/>
      <c r="C28" s="80" t="s">
        <v>80</v>
      </c>
      <c r="D28" s="108">
        <f t="shared" si="0"/>
        <v>372</v>
      </c>
      <c r="E28" s="109"/>
      <c r="F28" s="85"/>
      <c r="G28" s="110" t="s">
        <v>81</v>
      </c>
      <c r="H28" s="111">
        <f>'●使用実績（本部庁舎)'!J20</f>
        <v>59000</v>
      </c>
      <c r="I28" s="599"/>
      <c r="J28" s="600"/>
      <c r="K28" s="579"/>
      <c r="L28" s="580"/>
      <c r="M28" s="112"/>
      <c r="N28" s="583"/>
      <c r="O28" s="584"/>
    </row>
    <row r="29" spans="2:15" ht="17.25" customHeight="1">
      <c r="B29" s="593" t="s">
        <v>30</v>
      </c>
      <c r="C29" s="93" t="s">
        <v>78</v>
      </c>
      <c r="D29" s="94">
        <f t="shared" si="0"/>
        <v>372</v>
      </c>
      <c r="E29" s="103"/>
      <c r="F29" s="104"/>
      <c r="G29" s="105" t="s">
        <v>79</v>
      </c>
      <c r="H29" s="106">
        <f>'●使用実績（本部庁舎)'!K19</f>
        <v>73400</v>
      </c>
      <c r="I29" s="577"/>
      <c r="J29" s="595"/>
      <c r="K29" s="577"/>
      <c r="L29" s="578"/>
      <c r="M29" s="107"/>
      <c r="N29" s="581"/>
      <c r="O29" s="582"/>
    </row>
    <row r="30" spans="2:15" ht="17.25" customHeight="1">
      <c r="B30" s="594"/>
      <c r="C30" s="80" t="s">
        <v>80</v>
      </c>
      <c r="D30" s="108">
        <f t="shared" si="0"/>
        <v>372</v>
      </c>
      <c r="E30" s="109"/>
      <c r="F30" s="85"/>
      <c r="G30" s="110" t="s">
        <v>81</v>
      </c>
      <c r="H30" s="111">
        <f>'●使用実績（本部庁舎)'!K20</f>
        <v>63500</v>
      </c>
      <c r="I30" s="599"/>
      <c r="J30" s="600"/>
      <c r="K30" s="579"/>
      <c r="L30" s="580"/>
      <c r="M30" s="112"/>
      <c r="N30" s="583"/>
      <c r="O30" s="584"/>
    </row>
    <row r="31" spans="2:15" ht="17.25" customHeight="1">
      <c r="B31" s="598" t="s">
        <v>169</v>
      </c>
      <c r="C31" s="93" t="s">
        <v>78</v>
      </c>
      <c r="D31" s="94">
        <f t="shared" si="0"/>
        <v>372</v>
      </c>
      <c r="E31" s="103"/>
      <c r="F31" s="104"/>
      <c r="G31" s="105" t="s">
        <v>79</v>
      </c>
      <c r="H31" s="106">
        <f>'●使用実績（本部庁舎)'!L19</f>
        <v>74400</v>
      </c>
      <c r="I31" s="577"/>
      <c r="J31" s="595"/>
      <c r="K31" s="577"/>
      <c r="L31" s="578"/>
      <c r="M31" s="107"/>
      <c r="N31" s="581"/>
      <c r="O31" s="582"/>
    </row>
    <row r="32" spans="2:15" ht="17.25" customHeight="1">
      <c r="B32" s="594"/>
      <c r="C32" s="80" t="s">
        <v>80</v>
      </c>
      <c r="D32" s="108">
        <f t="shared" si="0"/>
        <v>372</v>
      </c>
      <c r="E32" s="109"/>
      <c r="F32" s="85"/>
      <c r="G32" s="110" t="s">
        <v>81</v>
      </c>
      <c r="H32" s="111">
        <f>'●使用実績（本部庁舎)'!L20</f>
        <v>74800</v>
      </c>
      <c r="I32" s="599"/>
      <c r="J32" s="600"/>
      <c r="K32" s="579"/>
      <c r="L32" s="580"/>
      <c r="M32" s="112"/>
      <c r="N32" s="583"/>
      <c r="O32" s="584"/>
    </row>
    <row r="33" spans="2:15" ht="17.25" customHeight="1">
      <c r="B33" s="593" t="s">
        <v>6</v>
      </c>
      <c r="C33" s="93" t="s">
        <v>78</v>
      </c>
      <c r="D33" s="94">
        <f t="shared" si="0"/>
        <v>372</v>
      </c>
      <c r="E33" s="103"/>
      <c r="F33" s="104"/>
      <c r="G33" s="105" t="s">
        <v>79</v>
      </c>
      <c r="H33" s="106">
        <f>'●使用実績（本部庁舎)'!M19</f>
        <v>75500</v>
      </c>
      <c r="I33" s="577"/>
      <c r="J33" s="595"/>
      <c r="K33" s="577"/>
      <c r="L33" s="578"/>
      <c r="M33" s="107"/>
      <c r="N33" s="581"/>
      <c r="O33" s="582"/>
    </row>
    <row r="34" spans="2:15" ht="17.25" customHeight="1">
      <c r="B34" s="594"/>
      <c r="C34" s="80" t="s">
        <v>80</v>
      </c>
      <c r="D34" s="108">
        <f t="shared" si="0"/>
        <v>372</v>
      </c>
      <c r="E34" s="109"/>
      <c r="F34" s="85"/>
      <c r="G34" s="110" t="s">
        <v>81</v>
      </c>
      <c r="H34" s="111">
        <f>'●使用実績（本部庁舎)'!M20</f>
        <v>61800</v>
      </c>
      <c r="I34" s="599"/>
      <c r="J34" s="600"/>
      <c r="K34" s="579"/>
      <c r="L34" s="580"/>
      <c r="M34" s="112"/>
      <c r="N34" s="583"/>
      <c r="O34" s="584"/>
    </row>
    <row r="35" spans="2:15" ht="17.25" customHeight="1">
      <c r="B35" s="593" t="s">
        <v>7</v>
      </c>
      <c r="C35" s="93" t="s">
        <v>78</v>
      </c>
      <c r="D35" s="94">
        <f t="shared" si="0"/>
        <v>372</v>
      </c>
      <c r="E35" s="103"/>
      <c r="F35" s="104"/>
      <c r="G35" s="105" t="s">
        <v>79</v>
      </c>
      <c r="H35" s="106">
        <f>'●使用実績（本部庁舎)'!N19</f>
        <v>74700</v>
      </c>
      <c r="I35" s="577"/>
      <c r="J35" s="595"/>
      <c r="K35" s="577"/>
      <c r="L35" s="578"/>
      <c r="M35" s="107"/>
      <c r="N35" s="581"/>
      <c r="O35" s="582"/>
    </row>
    <row r="36" spans="2:15" ht="17.25" customHeight="1">
      <c r="B36" s="594"/>
      <c r="C36" s="80" t="s">
        <v>80</v>
      </c>
      <c r="D36" s="108">
        <f t="shared" si="0"/>
        <v>372</v>
      </c>
      <c r="E36" s="109"/>
      <c r="F36" s="85"/>
      <c r="G36" s="110" t="s">
        <v>81</v>
      </c>
      <c r="H36" s="111">
        <f>'●使用実績（本部庁舎)'!N20</f>
        <v>57100</v>
      </c>
      <c r="I36" s="599"/>
      <c r="J36" s="600"/>
      <c r="K36" s="579"/>
      <c r="L36" s="580"/>
      <c r="M36" s="112"/>
      <c r="N36" s="583"/>
      <c r="O36" s="584"/>
    </row>
    <row r="37" spans="2:17" ht="13.5" customHeight="1" hidden="1">
      <c r="B37" s="596" t="s">
        <v>85</v>
      </c>
      <c r="C37" s="597"/>
      <c r="D37" s="131"/>
      <c r="E37" s="133"/>
      <c r="F37" s="133"/>
      <c r="H37" s="89"/>
      <c r="K37" s="133"/>
      <c r="L37" s="133"/>
      <c r="M37" s="134"/>
      <c r="N37" s="133"/>
      <c r="O37" s="135"/>
      <c r="P37" s="136" t="s">
        <v>86</v>
      </c>
      <c r="Q37" s="137" t="s">
        <v>87</v>
      </c>
    </row>
    <row r="38" spans="2:17" ht="13.5" customHeight="1" hidden="1">
      <c r="B38" s="601" t="s">
        <v>51</v>
      </c>
      <c r="C38" s="138" t="s">
        <v>20</v>
      </c>
      <c r="D38" s="139"/>
      <c r="E38" s="140" t="e">
        <f>ROUNDDOWN(MAX(#REF!)*$P$38*$Q$38,2)</f>
        <v>#REF!</v>
      </c>
      <c r="F38" s="141" t="e">
        <f>ROUNDDOWN(MAX(#REF!)*$P$38*$Q$38,2)</f>
        <v>#REF!</v>
      </c>
      <c r="G38" s="141" t="e">
        <f>ROUNDDOWN(MAX(#REF!)*$P$38*$Q$38,2)</f>
        <v>#REF!</v>
      </c>
      <c r="H38" s="142" t="e">
        <f>ROUNDDOWN(MAX(#REF!)*$P$38*$Q$38,2)</f>
        <v>#REF!</v>
      </c>
      <c r="I38" s="141" t="e">
        <f>ROUNDDOWN(MAX(#REF!)*$P$38*$Q$38,2)</f>
        <v>#REF!</v>
      </c>
      <c r="J38" s="141" t="e">
        <f>ROUNDDOWN(MAX(#REF!)*$P$38*$Q$38,2)</f>
        <v>#REF!</v>
      </c>
      <c r="K38" s="141" t="e">
        <f>ROUNDDOWN(MAX(#REF!)*$P$38*$Q$38,2)</f>
        <v>#REF!</v>
      </c>
      <c r="L38" s="143" t="e">
        <f>ROUNDDOWN(MAX(#REF!)*$P$38*$Q$38,2)</f>
        <v>#REF!</v>
      </c>
      <c r="M38" s="144"/>
      <c r="N38" s="140" t="e">
        <f>ROUNDDOWN(MAX(#REF!)*$P$38*$Q$38,2)</f>
        <v>#REF!</v>
      </c>
      <c r="O38" s="145" t="e">
        <f>ROUNDDOWN(MAX(#REF!)*$P$38*$Q$38,2)</f>
        <v>#REF!</v>
      </c>
      <c r="P38" s="146">
        <v>1653.75</v>
      </c>
      <c r="Q38" s="1">
        <v>0.85</v>
      </c>
    </row>
    <row r="39" spans="2:17" ht="13.5" customHeight="1" hidden="1">
      <c r="B39" s="602"/>
      <c r="C39" s="147" t="s">
        <v>88</v>
      </c>
      <c r="D39" s="148"/>
      <c r="E39" s="149">
        <f aca="true" t="shared" si="1" ref="E39:L39">ROUNDDOWN(E21*$P$39,2)</f>
        <v>0</v>
      </c>
      <c r="F39" s="150">
        <f t="shared" si="1"/>
        <v>0</v>
      </c>
      <c r="G39" s="150" t="e">
        <f t="shared" si="1"/>
        <v>#VALUE!</v>
      </c>
      <c r="H39" s="151">
        <f t="shared" si="1"/>
        <v>916650</v>
      </c>
      <c r="I39" s="150">
        <f t="shared" si="1"/>
        <v>0</v>
      </c>
      <c r="J39" s="150">
        <f t="shared" si="1"/>
        <v>0</v>
      </c>
      <c r="K39" s="150">
        <f t="shared" si="1"/>
        <v>0</v>
      </c>
      <c r="L39" s="152">
        <f t="shared" si="1"/>
        <v>0</v>
      </c>
      <c r="M39" s="153"/>
      <c r="N39" s="149">
        <f>ROUNDDOWN(N21*$P$39,2)</f>
        <v>0</v>
      </c>
      <c r="O39" s="154">
        <f>ROUNDDOWN(O21*$P$39,2)</f>
        <v>0</v>
      </c>
      <c r="P39" s="155">
        <v>13.5</v>
      </c>
      <c r="Q39" s="156" t="s">
        <v>18</v>
      </c>
    </row>
    <row r="40" spans="2:17" ht="13.5" customHeight="1" hidden="1">
      <c r="B40" s="602"/>
      <c r="C40" s="157" t="s">
        <v>90</v>
      </c>
      <c r="D40" s="158"/>
      <c r="E40" s="159">
        <f aca="true" t="shared" si="2" ref="E40:L40">ROUNDDOWN(E25*$P$40,2)</f>
        <v>0</v>
      </c>
      <c r="F40" s="160">
        <f t="shared" si="2"/>
        <v>0</v>
      </c>
      <c r="G40" s="160" t="e">
        <f t="shared" si="2"/>
        <v>#VALUE!</v>
      </c>
      <c r="H40" s="161">
        <f t="shared" si="2"/>
        <v>854469</v>
      </c>
      <c r="I40" s="160">
        <f t="shared" si="2"/>
        <v>0</v>
      </c>
      <c r="J40" s="160">
        <f t="shared" si="2"/>
        <v>0</v>
      </c>
      <c r="K40" s="160">
        <f t="shared" si="2"/>
        <v>0</v>
      </c>
      <c r="L40" s="162">
        <f t="shared" si="2"/>
        <v>0</v>
      </c>
      <c r="M40" s="163"/>
      <c r="N40" s="159">
        <f>ROUNDDOWN(N25*$P$40,2)</f>
        <v>0</v>
      </c>
      <c r="O40" s="164">
        <f>ROUNDDOWN(O25*$P$40,2)</f>
        <v>0</v>
      </c>
      <c r="P40" s="165">
        <v>12.33</v>
      </c>
      <c r="Q40" s="82" t="s">
        <v>18</v>
      </c>
    </row>
    <row r="41" spans="2:15" ht="13.5" customHeight="1" hidden="1">
      <c r="B41" s="603"/>
      <c r="C41" s="4" t="s">
        <v>17</v>
      </c>
      <c r="D41" s="9"/>
      <c r="E41" s="166" t="e">
        <f>ROUNDDOWN(SUM(E38:E40),0)</f>
        <v>#REF!</v>
      </c>
      <c r="F41" s="167" t="e">
        <f aca="true" t="shared" si="3" ref="F41:O41">ROUNDDOWN(SUM(F38:F40),0)</f>
        <v>#REF!</v>
      </c>
      <c r="G41" s="167" t="e">
        <f t="shared" si="3"/>
        <v>#REF!</v>
      </c>
      <c r="H41" s="168" t="e">
        <f t="shared" si="3"/>
        <v>#REF!</v>
      </c>
      <c r="I41" s="167" t="e">
        <f t="shared" si="3"/>
        <v>#REF!</v>
      </c>
      <c r="J41" s="167" t="e">
        <f t="shared" si="3"/>
        <v>#REF!</v>
      </c>
      <c r="K41" s="167" t="e">
        <f t="shared" si="3"/>
        <v>#REF!</v>
      </c>
      <c r="L41" s="169" t="e">
        <f t="shared" si="3"/>
        <v>#REF!</v>
      </c>
      <c r="M41" s="170"/>
      <c r="N41" s="166" t="e">
        <f t="shared" si="3"/>
        <v>#REF!</v>
      </c>
      <c r="O41" s="171" t="e">
        <f t="shared" si="3"/>
        <v>#REF!</v>
      </c>
    </row>
    <row r="42" spans="2:15" ht="13.5" customHeight="1">
      <c r="B42" s="593" t="s">
        <v>92</v>
      </c>
      <c r="C42" s="655" t="s">
        <v>93</v>
      </c>
      <c r="D42" s="569"/>
      <c r="E42" s="569"/>
      <c r="F42" s="656"/>
      <c r="G42" s="172"/>
      <c r="H42" s="631">
        <f>SUM(H10:H36)</f>
        <v>1676000</v>
      </c>
      <c r="I42" s="568" t="s">
        <v>93</v>
      </c>
      <c r="J42" s="662"/>
      <c r="K42" s="568" t="s">
        <v>93</v>
      </c>
      <c r="L42" s="569"/>
      <c r="M42" s="574" t="s">
        <v>93</v>
      </c>
      <c r="N42" s="616" t="s">
        <v>170</v>
      </c>
      <c r="O42" s="617"/>
    </row>
    <row r="43" spans="2:15" ht="5.25" customHeight="1">
      <c r="B43" s="622"/>
      <c r="C43" s="657"/>
      <c r="D43" s="571"/>
      <c r="E43" s="658"/>
      <c r="F43" s="659"/>
      <c r="G43" s="64"/>
      <c r="H43" s="632"/>
      <c r="I43" s="570"/>
      <c r="J43" s="663"/>
      <c r="K43" s="570"/>
      <c r="L43" s="571"/>
      <c r="M43" s="575"/>
      <c r="N43" s="618"/>
      <c r="O43" s="619"/>
    </row>
    <row r="44" spans="2:15" ht="16.5" customHeight="1" thickBot="1">
      <c r="B44" s="623"/>
      <c r="C44" s="660"/>
      <c r="D44" s="573"/>
      <c r="E44" s="573"/>
      <c r="F44" s="661"/>
      <c r="G44" s="174"/>
      <c r="H44" s="633"/>
      <c r="I44" s="572"/>
      <c r="J44" s="664"/>
      <c r="K44" s="572"/>
      <c r="L44" s="573"/>
      <c r="M44" s="576"/>
      <c r="N44" s="620"/>
      <c r="O44" s="621"/>
    </row>
    <row r="45" spans="2:15" ht="13.5" customHeight="1" thickBot="1">
      <c r="B45" s="98"/>
      <c r="C45" s="98"/>
      <c r="D45" s="98"/>
      <c r="E45" s="98"/>
      <c r="F45" s="98"/>
      <c r="G45" s="173"/>
      <c r="H45" s="131"/>
      <c r="I45" s="98"/>
      <c r="J45" s="98"/>
      <c r="K45" s="98"/>
      <c r="L45" s="98"/>
      <c r="M45" s="98"/>
      <c r="N45" s="173"/>
      <c r="O45" s="173"/>
    </row>
    <row r="46" spans="2:15" ht="21" customHeight="1" thickBot="1">
      <c r="B46" t="s">
        <v>95</v>
      </c>
      <c r="L46" s="611" t="s">
        <v>171</v>
      </c>
      <c r="M46" s="612"/>
      <c r="N46" s="613"/>
      <c r="O46" s="311" t="s">
        <v>173</v>
      </c>
    </row>
    <row r="47" spans="2:15" ht="15" customHeight="1">
      <c r="B47" s="83" t="s">
        <v>96</v>
      </c>
      <c r="C47" s="83"/>
      <c r="D47" s="83"/>
      <c r="E47" s="83"/>
      <c r="F47" s="83"/>
      <c r="G47" s="83"/>
      <c r="H47" s="83"/>
      <c r="I47" s="83"/>
      <c r="J47" s="83"/>
      <c r="K47" s="83"/>
      <c r="L47" s="545" t="s">
        <v>220</v>
      </c>
      <c r="M47" s="585"/>
      <c r="N47" s="586"/>
      <c r="O47" s="324"/>
    </row>
    <row r="48" spans="2:15" ht="15" customHeight="1">
      <c r="B48" s="83" t="s">
        <v>227</v>
      </c>
      <c r="C48" s="83"/>
      <c r="D48" s="83"/>
      <c r="E48" s="83"/>
      <c r="F48" s="83"/>
      <c r="G48" s="83"/>
      <c r="H48" s="83"/>
      <c r="I48" s="83"/>
      <c r="J48" s="83"/>
      <c r="K48" s="83"/>
      <c r="L48" s="669" t="s">
        <v>219</v>
      </c>
      <c r="M48" s="644"/>
      <c r="N48" s="647"/>
      <c r="O48" s="310"/>
    </row>
    <row r="49" spans="2:15" ht="15" customHeight="1">
      <c r="B49" s="83" t="s">
        <v>176</v>
      </c>
      <c r="C49" s="83"/>
      <c r="D49" s="83"/>
      <c r="E49" s="83"/>
      <c r="F49" s="83"/>
      <c r="G49" s="83"/>
      <c r="H49" s="83"/>
      <c r="I49" s="83"/>
      <c r="J49" s="83"/>
      <c r="K49" s="83"/>
      <c r="L49" s="506" t="s">
        <v>221</v>
      </c>
      <c r="M49" s="625"/>
      <c r="N49" s="668"/>
      <c r="O49" s="590"/>
    </row>
    <row r="50" spans="2:15" ht="15" customHeight="1">
      <c r="B50" s="83" t="s">
        <v>177</v>
      </c>
      <c r="C50" s="83"/>
      <c r="D50" s="83"/>
      <c r="E50" s="83"/>
      <c r="F50" s="83"/>
      <c r="G50" s="83"/>
      <c r="H50" s="83"/>
      <c r="I50" s="83"/>
      <c r="J50" s="83"/>
      <c r="K50" s="83"/>
      <c r="L50" s="669" t="s">
        <v>222</v>
      </c>
      <c r="M50" s="644"/>
      <c r="N50" s="647"/>
      <c r="O50" s="591"/>
    </row>
    <row r="51" spans="2:15" ht="15" customHeight="1">
      <c r="B51" s="83" t="s">
        <v>178</v>
      </c>
      <c r="C51" s="83"/>
      <c r="D51" s="83"/>
      <c r="E51" s="83"/>
      <c r="F51" s="83"/>
      <c r="G51" s="83"/>
      <c r="H51" s="83"/>
      <c r="I51" s="83"/>
      <c r="J51" s="83"/>
      <c r="K51" s="83"/>
      <c r="L51" s="672" t="s">
        <v>223</v>
      </c>
      <c r="M51" s="628"/>
      <c r="N51" s="642"/>
      <c r="O51" s="590"/>
    </row>
    <row r="52" spans="2:15" ht="15" customHeight="1" thickBot="1">
      <c r="B52" s="83" t="s">
        <v>179</v>
      </c>
      <c r="C52" s="83"/>
      <c r="D52" s="83"/>
      <c r="E52" s="83"/>
      <c r="F52" s="83"/>
      <c r="G52" s="83"/>
      <c r="H52" s="83"/>
      <c r="I52" s="83"/>
      <c r="J52" s="83"/>
      <c r="K52" s="89"/>
      <c r="L52" s="669" t="s">
        <v>224</v>
      </c>
      <c r="M52" s="644"/>
      <c r="N52" s="647"/>
      <c r="O52" s="592"/>
    </row>
    <row r="53" spans="2:15" ht="17.25" customHeight="1">
      <c r="B53" s="83" t="s">
        <v>98</v>
      </c>
      <c r="C53" s="83"/>
      <c r="D53" s="83"/>
      <c r="E53" s="83"/>
      <c r="F53" s="83"/>
      <c r="G53" s="83"/>
      <c r="H53" s="83"/>
      <c r="I53" s="83"/>
      <c r="J53" s="83"/>
      <c r="K53" s="83"/>
      <c r="L53" s="545" t="s">
        <v>225</v>
      </c>
      <c r="M53" s="585"/>
      <c r="N53" s="586"/>
      <c r="O53" s="673" t="s">
        <v>172</v>
      </c>
    </row>
    <row r="54" spans="2:15" ht="10.5" customHeight="1" thickBot="1">
      <c r="B54" s="83"/>
      <c r="C54" s="83"/>
      <c r="D54" s="83"/>
      <c r="E54" s="83"/>
      <c r="F54" s="83"/>
      <c r="G54" s="83"/>
      <c r="H54" s="83"/>
      <c r="I54" s="83"/>
      <c r="J54" s="83"/>
      <c r="K54" s="83"/>
      <c r="L54" s="587"/>
      <c r="M54" s="588"/>
      <c r="N54" s="589"/>
      <c r="O54" s="674"/>
    </row>
    <row r="55" spans="2:16" ht="18" customHeight="1">
      <c r="B55" s="83"/>
      <c r="C55" s="83"/>
      <c r="D55" s="83"/>
      <c r="E55" s="83"/>
      <c r="F55" s="83"/>
      <c r="G55" s="83"/>
      <c r="H55" s="83"/>
      <c r="I55" s="83"/>
      <c r="J55" s="83"/>
      <c r="K55" s="566" t="s">
        <v>180</v>
      </c>
      <c r="L55" s="566"/>
      <c r="M55" s="566"/>
      <c r="N55" s="566"/>
      <c r="O55" s="566"/>
      <c r="P55" s="566"/>
    </row>
    <row r="56" spans="2:15" ht="12" hidden="1">
      <c r="B56" s="83"/>
      <c r="C56" s="83"/>
      <c r="D56" s="83"/>
      <c r="E56" s="83"/>
      <c r="F56" s="83"/>
      <c r="G56" s="83"/>
      <c r="H56" s="83"/>
      <c r="I56" s="83"/>
      <c r="J56" s="83"/>
      <c r="K56" s="83"/>
      <c r="L56" s="83"/>
      <c r="M56" s="83"/>
      <c r="N56" s="83"/>
      <c r="O56" s="83"/>
    </row>
    <row r="57" spans="2:15" ht="12">
      <c r="B57" s="83"/>
      <c r="C57" s="83"/>
      <c r="D57" s="83"/>
      <c r="E57" s="83"/>
      <c r="F57" s="83"/>
      <c r="G57" s="83"/>
      <c r="H57" s="83"/>
      <c r="I57" s="83"/>
      <c r="J57" s="83"/>
      <c r="K57" s="83"/>
      <c r="L57" s="83"/>
      <c r="M57" s="83"/>
      <c r="N57" s="83"/>
      <c r="O57" s="83"/>
    </row>
    <row r="58" spans="2:15" ht="12">
      <c r="B58" s="83"/>
      <c r="C58" s="83"/>
      <c r="D58" s="83"/>
      <c r="E58" s="83"/>
      <c r="F58" s="83"/>
      <c r="G58" s="83"/>
      <c r="H58" s="83"/>
      <c r="I58" s="83"/>
      <c r="J58" s="83"/>
      <c r="K58" s="83"/>
      <c r="L58" s="83"/>
      <c r="M58" s="83"/>
      <c r="N58" s="83"/>
      <c r="O58" s="83"/>
    </row>
    <row r="59" spans="2:15" ht="14.25" thickBot="1">
      <c r="B59" s="290" t="s">
        <v>165</v>
      </c>
      <c r="C59" s="291"/>
      <c r="D59" s="291"/>
      <c r="E59" s="83"/>
      <c r="F59" s="83"/>
      <c r="G59" s="83"/>
      <c r="H59" s="83"/>
      <c r="I59" s="83"/>
      <c r="J59" s="83"/>
      <c r="K59" s="83"/>
      <c r="L59" s="83"/>
      <c r="M59" s="83"/>
      <c r="N59" s="83"/>
      <c r="O59" s="83"/>
    </row>
    <row r="60" spans="2:15" ht="15" customHeight="1" thickBot="1" thickTop="1">
      <c r="B60" s="83"/>
      <c r="C60" s="83"/>
      <c r="D60" s="83"/>
      <c r="E60" s="83"/>
      <c r="F60" s="83"/>
      <c r="G60" s="83"/>
      <c r="H60" s="83"/>
      <c r="I60" s="83"/>
      <c r="J60" s="83"/>
      <c r="K60" s="83"/>
      <c r="L60" s="83"/>
      <c r="M60" s="83"/>
      <c r="N60" s="83"/>
      <c r="O60" s="83"/>
    </row>
    <row r="61" spans="2:15" ht="13.5" customHeight="1" hidden="1" thickBot="1">
      <c r="B61" s="83"/>
      <c r="C61" s="83"/>
      <c r="D61" s="83"/>
      <c r="E61" s="83"/>
      <c r="F61" s="83"/>
      <c r="G61" s="83"/>
      <c r="H61" s="83"/>
      <c r="I61" s="83"/>
      <c r="J61" s="83"/>
      <c r="K61" s="83"/>
      <c r="L61" s="83"/>
      <c r="M61" s="83"/>
      <c r="N61" s="83"/>
      <c r="O61" s="83"/>
    </row>
    <row r="62" spans="2:15" ht="24" customHeight="1">
      <c r="B62" s="545" t="s">
        <v>62</v>
      </c>
      <c r="C62" s="652" t="s">
        <v>20</v>
      </c>
      <c r="D62" s="653"/>
      <c r="E62" s="653"/>
      <c r="F62" s="654"/>
      <c r="G62" s="305" t="s">
        <v>63</v>
      </c>
      <c r="H62" s="306"/>
      <c r="I62" s="306"/>
      <c r="J62" s="306"/>
      <c r="K62" s="306"/>
      <c r="L62" s="83"/>
      <c r="M62" s="83"/>
      <c r="N62" s="83"/>
      <c r="O62" s="83"/>
    </row>
    <row r="63" spans="2:15" ht="26.25" customHeight="1" thickBot="1">
      <c r="B63" s="650"/>
      <c r="C63" s="624" t="s">
        <v>65</v>
      </c>
      <c r="D63" s="625"/>
      <c r="E63" s="95" t="s">
        <v>67</v>
      </c>
      <c r="F63" s="96" t="s">
        <v>68</v>
      </c>
      <c r="G63" s="624" t="s">
        <v>69</v>
      </c>
      <c r="H63" s="625"/>
      <c r="I63" s="604" t="s">
        <v>70</v>
      </c>
      <c r="J63" s="605"/>
      <c r="K63" s="94" t="s">
        <v>68</v>
      </c>
      <c r="L63" s="83"/>
      <c r="M63" s="83"/>
      <c r="N63" s="83"/>
      <c r="O63" s="83"/>
    </row>
    <row r="64" spans="2:15" ht="26.25" customHeight="1">
      <c r="B64" s="651"/>
      <c r="C64" s="643" t="s">
        <v>73</v>
      </c>
      <c r="D64" s="644"/>
      <c r="E64" s="100" t="s">
        <v>74</v>
      </c>
      <c r="F64" s="101" t="s">
        <v>75</v>
      </c>
      <c r="G64" s="643" t="s">
        <v>76</v>
      </c>
      <c r="H64" s="644"/>
      <c r="I64" s="645" t="s">
        <v>77</v>
      </c>
      <c r="J64" s="646"/>
      <c r="K64" s="99" t="s">
        <v>75</v>
      </c>
      <c r="L64" s="306"/>
      <c r="M64" s="90" t="s">
        <v>64</v>
      </c>
      <c r="N64" s="91"/>
      <c r="O64" s="92"/>
    </row>
    <row r="65" spans="2:15" ht="17.25" customHeight="1">
      <c r="B65" s="610" t="s">
        <v>23</v>
      </c>
      <c r="C65" s="93" t="s">
        <v>78</v>
      </c>
      <c r="D65" s="94">
        <v>396</v>
      </c>
      <c r="E65" s="103"/>
      <c r="F65" s="104"/>
      <c r="G65" s="105" t="s">
        <v>79</v>
      </c>
      <c r="H65" s="106" t="e">
        <f>#REF!</f>
        <v>#REF!</v>
      </c>
      <c r="I65" s="577"/>
      <c r="J65" s="595"/>
      <c r="K65" s="298"/>
      <c r="L65" s="94"/>
      <c r="M65" s="97" t="s">
        <v>71</v>
      </c>
      <c r="N65" s="628" t="s">
        <v>72</v>
      </c>
      <c r="O65" s="642"/>
    </row>
    <row r="66" spans="2:15" ht="17.25" customHeight="1">
      <c r="B66" s="594"/>
      <c r="C66" s="80" t="s">
        <v>80</v>
      </c>
      <c r="D66" s="108">
        <v>396</v>
      </c>
      <c r="E66" s="109"/>
      <c r="F66" s="85"/>
      <c r="G66" s="110" t="s">
        <v>81</v>
      </c>
      <c r="H66" s="111" t="e">
        <f>#REF!</f>
        <v>#REF!</v>
      </c>
      <c r="I66" s="599"/>
      <c r="J66" s="600"/>
      <c r="K66" s="300"/>
      <c r="L66" s="99"/>
      <c r="M66" s="7" t="s">
        <v>75</v>
      </c>
      <c r="N66" s="644" t="s">
        <v>75</v>
      </c>
      <c r="O66" s="647"/>
    </row>
    <row r="67" spans="2:15" ht="17.25" customHeight="1">
      <c r="B67" s="593" t="s">
        <v>24</v>
      </c>
      <c r="C67" s="93" t="s">
        <v>78</v>
      </c>
      <c r="D67" s="81">
        <f aca="true" t="shared" si="4" ref="D67:D72">D65</f>
        <v>396</v>
      </c>
      <c r="E67" s="103"/>
      <c r="F67" s="104"/>
      <c r="G67" s="105" t="s">
        <v>79</v>
      </c>
      <c r="H67" s="106" t="e">
        <f>#REF!</f>
        <v>#REF!</v>
      </c>
      <c r="I67" s="577"/>
      <c r="J67" s="595"/>
      <c r="K67" s="298"/>
      <c r="L67" s="299"/>
      <c r="M67" s="107"/>
      <c r="N67" s="581"/>
      <c r="O67" s="582"/>
    </row>
    <row r="68" spans="2:15" ht="17.25" customHeight="1">
      <c r="B68" s="594"/>
      <c r="C68" s="80" t="s">
        <v>80</v>
      </c>
      <c r="D68" s="98">
        <f t="shared" si="4"/>
        <v>396</v>
      </c>
      <c r="E68" s="109"/>
      <c r="F68" s="85"/>
      <c r="G68" s="110" t="s">
        <v>81</v>
      </c>
      <c r="H68" s="111" t="e">
        <f>#REF!</f>
        <v>#REF!</v>
      </c>
      <c r="I68" s="599"/>
      <c r="J68" s="600"/>
      <c r="K68" s="300"/>
      <c r="L68" s="301"/>
      <c r="M68" s="112"/>
      <c r="N68" s="583"/>
      <c r="O68" s="584"/>
    </row>
    <row r="69" spans="2:15" ht="17.25" customHeight="1">
      <c r="B69" s="593" t="s">
        <v>25</v>
      </c>
      <c r="C69" s="93" t="s">
        <v>78</v>
      </c>
      <c r="D69" s="185">
        <f t="shared" si="4"/>
        <v>396</v>
      </c>
      <c r="E69" s="103"/>
      <c r="F69" s="104"/>
      <c r="G69" s="105" t="s">
        <v>79</v>
      </c>
      <c r="H69" s="106" t="e">
        <f>#REF!</f>
        <v>#REF!</v>
      </c>
      <c r="I69" s="577"/>
      <c r="J69" s="595"/>
      <c r="K69" s="298"/>
      <c r="L69" s="299"/>
      <c r="M69" s="107"/>
      <c r="N69" s="581"/>
      <c r="O69" s="582"/>
    </row>
    <row r="70" spans="2:15" ht="17.25" customHeight="1">
      <c r="B70" s="594"/>
      <c r="C70" s="80" t="s">
        <v>80</v>
      </c>
      <c r="D70" s="186">
        <f t="shared" si="4"/>
        <v>396</v>
      </c>
      <c r="E70" s="109"/>
      <c r="F70" s="85"/>
      <c r="G70" s="110" t="s">
        <v>82</v>
      </c>
      <c r="H70" s="111" t="e">
        <f>#REF!</f>
        <v>#REF!</v>
      </c>
      <c r="I70" s="599"/>
      <c r="J70" s="600"/>
      <c r="K70" s="300"/>
      <c r="L70" s="301"/>
      <c r="M70" s="112"/>
      <c r="N70" s="583"/>
      <c r="O70" s="584"/>
    </row>
    <row r="71" spans="2:15" ht="17.25" customHeight="1">
      <c r="B71" s="593" t="s">
        <v>26</v>
      </c>
      <c r="C71" s="93" t="s">
        <v>78</v>
      </c>
      <c r="D71" s="81">
        <f t="shared" si="4"/>
        <v>396</v>
      </c>
      <c r="E71" s="103"/>
      <c r="F71" s="104"/>
      <c r="G71" s="113" t="s">
        <v>79</v>
      </c>
      <c r="H71" s="114" t="e">
        <f>#REF!</f>
        <v>#REF!</v>
      </c>
      <c r="I71" s="577"/>
      <c r="J71" s="595"/>
      <c r="K71" s="298"/>
      <c r="L71" s="299"/>
      <c r="M71" s="107"/>
      <c r="N71" s="581"/>
      <c r="O71" s="582"/>
    </row>
    <row r="72" spans="2:15" ht="17.25" customHeight="1">
      <c r="B72" s="622"/>
      <c r="C72" s="115" t="s">
        <v>80</v>
      </c>
      <c r="D72" s="98">
        <f t="shared" si="4"/>
        <v>396</v>
      </c>
      <c r="E72" s="117"/>
      <c r="F72" s="118"/>
      <c r="G72" s="119" t="s">
        <v>83</v>
      </c>
      <c r="H72" s="120" t="e">
        <f>#REF!</f>
        <v>#REF!</v>
      </c>
      <c r="I72" s="121"/>
      <c r="J72" s="84"/>
      <c r="K72" s="122"/>
      <c r="L72" s="301"/>
      <c r="M72" s="112"/>
      <c r="N72" s="583"/>
      <c r="O72" s="584"/>
    </row>
    <row r="73" spans="2:15" ht="17.25" customHeight="1">
      <c r="B73" s="594"/>
      <c r="C73" s="125"/>
      <c r="D73" s="126"/>
      <c r="E73" s="127"/>
      <c r="F73" s="128"/>
      <c r="G73" s="110" t="s">
        <v>81</v>
      </c>
      <c r="H73" s="111" t="e">
        <f>#REF!</f>
        <v>#REF!</v>
      </c>
      <c r="I73" s="637"/>
      <c r="J73" s="638"/>
      <c r="K73" s="302"/>
      <c r="L73" s="299"/>
      <c r="M73" s="107"/>
      <c r="N73" s="639"/>
      <c r="O73" s="582"/>
    </row>
    <row r="74" spans="2:15" ht="17.25" customHeight="1">
      <c r="B74" s="593" t="s">
        <v>27</v>
      </c>
      <c r="C74" s="93" t="s">
        <v>78</v>
      </c>
      <c r="D74" s="94">
        <f>D71</f>
        <v>396</v>
      </c>
      <c r="E74" s="103"/>
      <c r="F74" s="104"/>
      <c r="G74" s="113" t="s">
        <v>79</v>
      </c>
      <c r="H74" s="114" t="e">
        <f>#REF!</f>
        <v>#REF!</v>
      </c>
      <c r="I74" s="577"/>
      <c r="J74" s="595"/>
      <c r="K74" s="298"/>
      <c r="L74" s="123"/>
      <c r="M74" s="124"/>
      <c r="N74" s="640"/>
      <c r="O74" s="636"/>
    </row>
    <row r="75" spans="2:15" ht="17.25" customHeight="1">
      <c r="B75" s="622"/>
      <c r="C75" s="115" t="s">
        <v>80</v>
      </c>
      <c r="D75" s="126">
        <f>D72</f>
        <v>396</v>
      </c>
      <c r="E75" s="127"/>
      <c r="F75" s="128"/>
      <c r="G75" s="119" t="s">
        <v>83</v>
      </c>
      <c r="H75" s="120" t="e">
        <f>#REF!</f>
        <v>#REF!</v>
      </c>
      <c r="I75" s="637"/>
      <c r="J75" s="638"/>
      <c r="K75" s="302"/>
      <c r="L75" s="303"/>
      <c r="M75" s="124"/>
      <c r="N75" s="641"/>
      <c r="O75" s="584"/>
    </row>
    <row r="76" spans="2:15" ht="17.25" customHeight="1">
      <c r="B76" s="594"/>
      <c r="C76" s="80"/>
      <c r="D76" s="99"/>
      <c r="E76" s="129"/>
      <c r="F76" s="130"/>
      <c r="G76" s="110" t="s">
        <v>82</v>
      </c>
      <c r="H76" s="111" t="e">
        <f>#REF!</f>
        <v>#REF!</v>
      </c>
      <c r="I76" s="579"/>
      <c r="J76" s="634"/>
      <c r="K76" s="304"/>
      <c r="L76" s="299"/>
      <c r="M76" s="107"/>
      <c r="N76" s="581"/>
      <c r="O76" s="582"/>
    </row>
    <row r="77" spans="2:15" ht="17.25" customHeight="1">
      <c r="B77" s="593" t="s">
        <v>28</v>
      </c>
      <c r="C77" s="93" t="s">
        <v>78</v>
      </c>
      <c r="D77" s="94">
        <f>D74</f>
        <v>396</v>
      </c>
      <c r="E77" s="103"/>
      <c r="F77" s="104"/>
      <c r="G77" s="113" t="s">
        <v>79</v>
      </c>
      <c r="H77" s="114" t="e">
        <f>#REF!</f>
        <v>#REF!</v>
      </c>
      <c r="I77" s="577"/>
      <c r="J77" s="595"/>
      <c r="K77" s="298"/>
      <c r="L77" s="303"/>
      <c r="M77" s="124"/>
      <c r="N77" s="635"/>
      <c r="O77" s="636"/>
    </row>
    <row r="78" spans="2:15" ht="17.25" customHeight="1">
      <c r="B78" s="622"/>
      <c r="C78" s="115" t="s">
        <v>80</v>
      </c>
      <c r="D78" s="126">
        <f>D75</f>
        <v>396</v>
      </c>
      <c r="E78" s="127"/>
      <c r="F78" s="128"/>
      <c r="G78" s="119" t="s">
        <v>83</v>
      </c>
      <c r="H78" s="120" t="e">
        <f>#REF!</f>
        <v>#REF!</v>
      </c>
      <c r="I78" s="637"/>
      <c r="J78" s="638"/>
      <c r="K78" s="302"/>
      <c r="L78" s="301"/>
      <c r="M78" s="112"/>
      <c r="N78" s="583"/>
      <c r="O78" s="584"/>
    </row>
    <row r="79" spans="2:15" ht="17.25" customHeight="1">
      <c r="B79" s="594"/>
      <c r="C79" s="80"/>
      <c r="D79" s="108"/>
      <c r="E79" s="129"/>
      <c r="F79" s="130"/>
      <c r="G79" s="110" t="s">
        <v>81</v>
      </c>
      <c r="H79" s="111" t="e">
        <f>#REF!</f>
        <v>#REF!</v>
      </c>
      <c r="I79" s="579"/>
      <c r="J79" s="634"/>
      <c r="K79" s="304"/>
      <c r="L79" s="299"/>
      <c r="M79" s="107"/>
      <c r="N79" s="581"/>
      <c r="O79" s="582"/>
    </row>
    <row r="80" spans="2:15" ht="17.25" customHeight="1">
      <c r="B80" s="593" t="s">
        <v>15</v>
      </c>
      <c r="C80" s="93" t="s">
        <v>78</v>
      </c>
      <c r="D80" s="94">
        <f>D77</f>
        <v>396</v>
      </c>
      <c r="E80" s="103"/>
      <c r="F80" s="104"/>
      <c r="G80" s="105" t="s">
        <v>79</v>
      </c>
      <c r="H80" s="106" t="e">
        <f>#REF!</f>
        <v>#REF!</v>
      </c>
      <c r="I80" s="577"/>
      <c r="J80" s="595"/>
      <c r="K80" s="298"/>
      <c r="L80" s="303"/>
      <c r="M80" s="124"/>
      <c r="N80" s="635"/>
      <c r="O80" s="636"/>
    </row>
    <row r="81" spans="2:15" ht="17.25" customHeight="1">
      <c r="B81" s="594"/>
      <c r="C81" s="80" t="s">
        <v>80</v>
      </c>
      <c r="D81" s="108">
        <f>D78</f>
        <v>396</v>
      </c>
      <c r="E81" s="109"/>
      <c r="F81" s="85"/>
      <c r="G81" s="110" t="s">
        <v>81</v>
      </c>
      <c r="H81" s="111" t="e">
        <f>#REF!</f>
        <v>#REF!</v>
      </c>
      <c r="I81" s="599"/>
      <c r="J81" s="600"/>
      <c r="K81" s="300"/>
      <c r="L81" s="301"/>
      <c r="M81" s="112"/>
      <c r="N81" s="583"/>
      <c r="O81" s="584"/>
    </row>
    <row r="82" spans="2:15" ht="17.25" customHeight="1">
      <c r="B82" s="593" t="s">
        <v>29</v>
      </c>
      <c r="C82" s="93" t="s">
        <v>78</v>
      </c>
      <c r="D82" s="94">
        <f aca="true" t="shared" si="5" ref="D82:D91">D80</f>
        <v>396</v>
      </c>
      <c r="E82" s="103"/>
      <c r="F82" s="104"/>
      <c r="G82" s="105" t="s">
        <v>79</v>
      </c>
      <c r="H82" s="106" t="e">
        <f>#REF!</f>
        <v>#REF!</v>
      </c>
      <c r="I82" s="577"/>
      <c r="J82" s="595"/>
      <c r="K82" s="298"/>
      <c r="L82" s="299"/>
      <c r="M82" s="107"/>
      <c r="N82" s="581"/>
      <c r="O82" s="582"/>
    </row>
    <row r="83" spans="2:15" ht="17.25" customHeight="1">
      <c r="B83" s="594"/>
      <c r="C83" s="80" t="s">
        <v>80</v>
      </c>
      <c r="D83" s="108">
        <f t="shared" si="5"/>
        <v>396</v>
      </c>
      <c r="E83" s="109"/>
      <c r="F83" s="85"/>
      <c r="G83" s="110" t="s">
        <v>81</v>
      </c>
      <c r="H83" s="111" t="e">
        <f>#REF!</f>
        <v>#REF!</v>
      </c>
      <c r="I83" s="599"/>
      <c r="J83" s="600"/>
      <c r="K83" s="300"/>
      <c r="L83" s="301"/>
      <c r="M83" s="112"/>
      <c r="N83" s="583"/>
      <c r="O83" s="584"/>
    </row>
    <row r="84" spans="2:15" ht="17.25" customHeight="1">
      <c r="B84" s="593" t="s">
        <v>30</v>
      </c>
      <c r="C84" s="93" t="s">
        <v>78</v>
      </c>
      <c r="D84" s="94">
        <f t="shared" si="5"/>
        <v>396</v>
      </c>
      <c r="E84" s="103"/>
      <c r="F84" s="104"/>
      <c r="G84" s="105" t="s">
        <v>79</v>
      </c>
      <c r="H84" s="106" t="e">
        <f>#REF!</f>
        <v>#REF!</v>
      </c>
      <c r="I84" s="577"/>
      <c r="J84" s="595"/>
      <c r="K84" s="298"/>
      <c r="L84" s="299"/>
      <c r="M84" s="107"/>
      <c r="N84" s="581"/>
      <c r="O84" s="582"/>
    </row>
    <row r="85" spans="2:15" ht="17.25" customHeight="1">
      <c r="B85" s="594"/>
      <c r="C85" s="80" t="s">
        <v>80</v>
      </c>
      <c r="D85" s="108">
        <f t="shared" si="5"/>
        <v>396</v>
      </c>
      <c r="E85" s="109"/>
      <c r="F85" s="85"/>
      <c r="G85" s="110" t="s">
        <v>81</v>
      </c>
      <c r="H85" s="111" t="e">
        <f>#REF!</f>
        <v>#REF!</v>
      </c>
      <c r="I85" s="599"/>
      <c r="J85" s="600"/>
      <c r="K85" s="300"/>
      <c r="L85" s="301"/>
      <c r="M85" s="112"/>
      <c r="N85" s="583"/>
      <c r="O85" s="584"/>
    </row>
    <row r="86" spans="2:15" ht="17.25" customHeight="1">
      <c r="B86" s="610" t="s">
        <v>14</v>
      </c>
      <c r="C86" s="93" t="s">
        <v>78</v>
      </c>
      <c r="D86" s="94">
        <f t="shared" si="5"/>
        <v>396</v>
      </c>
      <c r="E86" s="103"/>
      <c r="F86" s="104"/>
      <c r="G86" s="105" t="s">
        <v>79</v>
      </c>
      <c r="H86" s="106" t="e">
        <f>#REF!</f>
        <v>#REF!</v>
      </c>
      <c r="I86" s="577"/>
      <c r="J86" s="595"/>
      <c r="K86" s="298"/>
      <c r="L86" s="299"/>
      <c r="M86" s="107"/>
      <c r="N86" s="581"/>
      <c r="O86" s="582"/>
    </row>
    <row r="87" spans="2:15" ht="17.25" customHeight="1">
      <c r="B87" s="594"/>
      <c r="C87" s="80" t="s">
        <v>80</v>
      </c>
      <c r="D87" s="108">
        <f t="shared" si="5"/>
        <v>396</v>
      </c>
      <c r="E87" s="109"/>
      <c r="F87" s="85"/>
      <c r="G87" s="110" t="s">
        <v>81</v>
      </c>
      <c r="H87" s="111" t="e">
        <f>#REF!</f>
        <v>#REF!</v>
      </c>
      <c r="I87" s="599"/>
      <c r="J87" s="600"/>
      <c r="K87" s="300"/>
      <c r="L87" s="301"/>
      <c r="M87" s="112"/>
      <c r="N87" s="583"/>
      <c r="O87" s="584"/>
    </row>
    <row r="88" spans="2:15" ht="17.25" customHeight="1">
      <c r="B88" s="593" t="s">
        <v>6</v>
      </c>
      <c r="C88" s="93" t="s">
        <v>78</v>
      </c>
      <c r="D88" s="94">
        <f t="shared" si="5"/>
        <v>396</v>
      </c>
      <c r="E88" s="103"/>
      <c r="F88" s="104"/>
      <c r="G88" s="105" t="s">
        <v>79</v>
      </c>
      <c r="H88" s="106" t="e">
        <f>#REF!</f>
        <v>#REF!</v>
      </c>
      <c r="I88" s="577"/>
      <c r="J88" s="595"/>
      <c r="K88" s="298"/>
      <c r="L88" s="299"/>
      <c r="M88" s="107"/>
      <c r="N88" s="581"/>
      <c r="O88" s="582"/>
    </row>
    <row r="89" spans="2:15" ht="17.25" customHeight="1">
      <c r="B89" s="594"/>
      <c r="C89" s="80" t="s">
        <v>80</v>
      </c>
      <c r="D89" s="108">
        <f t="shared" si="5"/>
        <v>396</v>
      </c>
      <c r="E89" s="109"/>
      <c r="F89" s="85"/>
      <c r="G89" s="110" t="s">
        <v>81</v>
      </c>
      <c r="H89" s="111" t="e">
        <f>#REF!</f>
        <v>#REF!</v>
      </c>
      <c r="I89" s="599"/>
      <c r="J89" s="600"/>
      <c r="K89" s="300"/>
      <c r="L89" s="301"/>
      <c r="M89" s="112"/>
      <c r="N89" s="583"/>
      <c r="O89" s="584"/>
    </row>
    <row r="90" spans="2:15" ht="17.25" customHeight="1">
      <c r="B90" s="593" t="s">
        <v>7</v>
      </c>
      <c r="C90" s="93" t="s">
        <v>78</v>
      </c>
      <c r="D90" s="94">
        <f t="shared" si="5"/>
        <v>396</v>
      </c>
      <c r="E90" s="103"/>
      <c r="F90" s="104"/>
      <c r="G90" s="105" t="s">
        <v>79</v>
      </c>
      <c r="H90" s="106" t="e">
        <f>#REF!</f>
        <v>#REF!</v>
      </c>
      <c r="I90" s="577"/>
      <c r="J90" s="595"/>
      <c r="K90" s="298"/>
      <c r="L90" s="299"/>
      <c r="M90" s="107"/>
      <c r="N90" s="581"/>
      <c r="O90" s="582"/>
    </row>
    <row r="91" spans="2:15" ht="17.25" customHeight="1">
      <c r="B91" s="594"/>
      <c r="C91" s="80" t="s">
        <v>80</v>
      </c>
      <c r="D91" s="108">
        <f t="shared" si="5"/>
        <v>396</v>
      </c>
      <c r="E91" s="109"/>
      <c r="F91" s="85"/>
      <c r="G91" s="110" t="s">
        <v>81</v>
      </c>
      <c r="H91" s="111" t="e">
        <f>#REF!</f>
        <v>#REF!</v>
      </c>
      <c r="I91" s="599"/>
      <c r="J91" s="600"/>
      <c r="K91" s="300"/>
      <c r="L91" s="301"/>
      <c r="M91" s="112"/>
      <c r="N91" s="583"/>
      <c r="O91" s="584"/>
    </row>
    <row r="92" spans="2:15" ht="13.5" customHeight="1">
      <c r="B92" s="593" t="s">
        <v>92</v>
      </c>
      <c r="C92" s="624" t="s">
        <v>93</v>
      </c>
      <c r="D92" s="625"/>
      <c r="E92" s="625"/>
      <c r="F92" s="626"/>
      <c r="G92" s="172"/>
      <c r="H92" s="631" t="e">
        <f>SUM(H64:H91)</f>
        <v>#REF!</v>
      </c>
      <c r="I92" s="604" t="s">
        <v>93</v>
      </c>
      <c r="J92" s="605"/>
      <c r="K92" s="295" t="s">
        <v>93</v>
      </c>
      <c r="L92" s="299"/>
      <c r="M92" s="107"/>
      <c r="N92" s="581"/>
      <c r="O92" s="582"/>
    </row>
    <row r="93" spans="2:15" ht="12">
      <c r="B93" s="622"/>
      <c r="C93" s="627"/>
      <c r="D93" s="628"/>
      <c r="E93" s="495"/>
      <c r="F93" s="507"/>
      <c r="G93" s="64"/>
      <c r="H93" s="632"/>
      <c r="I93" s="606"/>
      <c r="J93" s="607"/>
      <c r="K93" s="296"/>
      <c r="L93" s="301"/>
      <c r="M93" s="112"/>
      <c r="N93" s="583"/>
      <c r="O93" s="584"/>
    </row>
    <row r="94" spans="2:15" ht="16.5" customHeight="1" thickBot="1">
      <c r="B94" s="623"/>
      <c r="C94" s="629"/>
      <c r="D94" s="588"/>
      <c r="E94" s="588"/>
      <c r="F94" s="630"/>
      <c r="G94" s="174"/>
      <c r="H94" s="633"/>
      <c r="I94" s="608"/>
      <c r="J94" s="609"/>
      <c r="K94" s="297"/>
      <c r="L94" s="94"/>
      <c r="M94" s="438" t="s">
        <v>93</v>
      </c>
      <c r="N94" s="616" t="s">
        <v>94</v>
      </c>
      <c r="O94" s="617"/>
    </row>
    <row r="95" spans="2:15" ht="9" customHeight="1">
      <c r="B95" s="83"/>
      <c r="C95" s="83"/>
      <c r="D95" s="83"/>
      <c r="E95" s="83"/>
      <c r="F95" s="83"/>
      <c r="G95" s="83"/>
      <c r="H95" s="83"/>
      <c r="I95" s="83"/>
      <c r="J95" s="83"/>
      <c r="K95" s="83"/>
      <c r="L95" s="98"/>
      <c r="M95" s="614"/>
      <c r="N95" s="618"/>
      <c r="O95" s="619"/>
    </row>
    <row r="96" spans="2:15" ht="27.75" customHeight="1" thickBot="1">
      <c r="B96" s="307" t="s">
        <v>95</v>
      </c>
      <c r="L96" s="294"/>
      <c r="M96" s="615"/>
      <c r="N96" s="620"/>
      <c r="O96" s="621"/>
    </row>
    <row r="97" spans="2:15" ht="12.75" thickBot="1">
      <c r="B97" s="83" t="s">
        <v>161</v>
      </c>
      <c r="C97" s="83"/>
      <c r="D97" s="83"/>
      <c r="E97" s="83"/>
      <c r="F97" s="83"/>
      <c r="G97" s="83"/>
      <c r="H97" s="83"/>
      <c r="I97" s="83"/>
      <c r="J97" s="83"/>
      <c r="K97" s="83"/>
      <c r="L97" s="83"/>
      <c r="M97" s="83"/>
      <c r="N97" s="83"/>
      <c r="O97" s="83"/>
    </row>
    <row r="98" spans="2:15" ht="12.75" thickBot="1">
      <c r="B98" s="83" t="s">
        <v>123</v>
      </c>
      <c r="C98" s="83"/>
      <c r="D98" s="83"/>
      <c r="E98" s="83"/>
      <c r="F98" s="83"/>
      <c r="G98" s="83"/>
      <c r="H98" s="83"/>
      <c r="I98" s="83"/>
      <c r="J98" s="83"/>
      <c r="K98" s="83"/>
      <c r="N98" s="648" t="s">
        <v>167</v>
      </c>
      <c r="O98" s="649"/>
    </row>
    <row r="99" spans="2:15" ht="12">
      <c r="B99" s="83" t="s">
        <v>97</v>
      </c>
      <c r="C99" s="83"/>
      <c r="D99" s="83"/>
      <c r="E99" s="83"/>
      <c r="F99" s="83"/>
      <c r="G99" s="83"/>
      <c r="H99" s="83"/>
      <c r="I99" s="83"/>
      <c r="J99" s="83"/>
      <c r="K99" s="83"/>
      <c r="L99" s="83"/>
      <c r="M99" s="83"/>
      <c r="N99" s="308"/>
      <c r="O99" s="92"/>
    </row>
    <row r="100" spans="2:15" ht="12.75" thickBot="1">
      <c r="B100" s="83" t="s">
        <v>98</v>
      </c>
      <c r="C100" s="83"/>
      <c r="D100" s="83"/>
      <c r="E100" s="83"/>
      <c r="F100" s="83"/>
      <c r="G100" s="83"/>
      <c r="H100" s="83"/>
      <c r="I100" s="83"/>
      <c r="J100" s="83"/>
      <c r="K100" s="83"/>
      <c r="L100" s="83"/>
      <c r="M100" s="83"/>
      <c r="N100" s="309"/>
      <c r="O100" s="293"/>
    </row>
    <row r="101" spans="12:15" ht="12" hidden="1">
      <c r="L101" s="83"/>
      <c r="M101" s="83"/>
      <c r="N101" s="83"/>
      <c r="O101" s="83"/>
    </row>
    <row r="102" spans="12:15" ht="12" hidden="1">
      <c r="L102" s="83"/>
      <c r="M102" s="83"/>
      <c r="N102" s="83"/>
      <c r="O102" s="83"/>
    </row>
    <row r="104" ht="13.5">
      <c r="B104" s="289" t="s">
        <v>162</v>
      </c>
    </row>
    <row r="105" ht="12.75" thickBot="1"/>
    <row r="106" spans="2:11" ht="24" customHeight="1">
      <c r="B106" s="545" t="s">
        <v>62</v>
      </c>
      <c r="C106" s="652" t="s">
        <v>20</v>
      </c>
      <c r="D106" s="653"/>
      <c r="E106" s="653"/>
      <c r="F106" s="654"/>
      <c r="G106" s="305" t="s">
        <v>63</v>
      </c>
      <c r="H106" s="306"/>
      <c r="I106" s="306"/>
      <c r="J106" s="306"/>
      <c r="K106" s="306"/>
    </row>
    <row r="107" spans="2:11" ht="26.25" customHeight="1" thickBot="1">
      <c r="B107" s="650"/>
      <c r="C107" s="624" t="s">
        <v>65</v>
      </c>
      <c r="D107" s="625"/>
      <c r="E107" s="95" t="s">
        <v>67</v>
      </c>
      <c r="F107" s="96" t="s">
        <v>68</v>
      </c>
      <c r="G107" s="624" t="s">
        <v>69</v>
      </c>
      <c r="H107" s="625"/>
      <c r="I107" s="604" t="s">
        <v>70</v>
      </c>
      <c r="J107" s="605"/>
      <c r="K107" s="94" t="s">
        <v>68</v>
      </c>
    </row>
    <row r="108" spans="2:15" ht="26.25" customHeight="1">
      <c r="B108" s="651"/>
      <c r="C108" s="643" t="s">
        <v>73</v>
      </c>
      <c r="D108" s="644"/>
      <c r="E108" s="100" t="s">
        <v>74</v>
      </c>
      <c r="F108" s="101" t="s">
        <v>75</v>
      </c>
      <c r="G108" s="643" t="s">
        <v>76</v>
      </c>
      <c r="H108" s="644"/>
      <c r="I108" s="645" t="s">
        <v>77</v>
      </c>
      <c r="J108" s="646"/>
      <c r="K108" s="99" t="s">
        <v>75</v>
      </c>
      <c r="L108" s="306"/>
      <c r="M108" s="90" t="s">
        <v>64</v>
      </c>
      <c r="N108" s="91"/>
      <c r="O108" s="92"/>
    </row>
    <row r="109" spans="2:15" ht="17.25" customHeight="1">
      <c r="B109" s="610" t="s">
        <v>159</v>
      </c>
      <c r="C109" s="93" t="s">
        <v>78</v>
      </c>
      <c r="D109" s="94">
        <v>396</v>
      </c>
      <c r="E109" s="103"/>
      <c r="F109" s="104"/>
      <c r="G109" s="105" t="s">
        <v>79</v>
      </c>
      <c r="H109" s="106" t="e">
        <f>#REF!</f>
        <v>#REF!</v>
      </c>
      <c r="I109" s="577"/>
      <c r="J109" s="595"/>
      <c r="K109" s="298"/>
      <c r="L109" s="94"/>
      <c r="M109" s="97" t="s">
        <v>71</v>
      </c>
      <c r="N109" s="628" t="s">
        <v>72</v>
      </c>
      <c r="O109" s="642"/>
    </row>
    <row r="110" spans="2:15" ht="17.25" customHeight="1">
      <c r="B110" s="594"/>
      <c r="C110" s="80" t="s">
        <v>80</v>
      </c>
      <c r="D110" s="108">
        <v>396</v>
      </c>
      <c r="E110" s="109"/>
      <c r="F110" s="85"/>
      <c r="G110" s="110" t="s">
        <v>81</v>
      </c>
      <c r="H110" s="111" t="e">
        <f>#REF!</f>
        <v>#REF!</v>
      </c>
      <c r="I110" s="599"/>
      <c r="J110" s="600"/>
      <c r="K110" s="300"/>
      <c r="L110" s="99"/>
      <c r="M110" s="7" t="s">
        <v>75</v>
      </c>
      <c r="N110" s="644" t="s">
        <v>75</v>
      </c>
      <c r="O110" s="647"/>
    </row>
    <row r="111" spans="2:15" ht="17.25" customHeight="1">
      <c r="B111" s="593" t="s">
        <v>24</v>
      </c>
      <c r="C111" s="93" t="s">
        <v>78</v>
      </c>
      <c r="D111" s="81">
        <f aca="true" t="shared" si="6" ref="D111:D116">D109</f>
        <v>396</v>
      </c>
      <c r="E111" s="103"/>
      <c r="F111" s="104"/>
      <c r="G111" s="105" t="s">
        <v>79</v>
      </c>
      <c r="H111" s="106" t="e">
        <f>#REF!</f>
        <v>#REF!</v>
      </c>
      <c r="I111" s="577"/>
      <c r="J111" s="595"/>
      <c r="K111" s="298"/>
      <c r="L111" s="299"/>
      <c r="M111" s="107"/>
      <c r="N111" s="581"/>
      <c r="O111" s="582"/>
    </row>
    <row r="112" spans="2:15" ht="17.25" customHeight="1">
      <c r="B112" s="594"/>
      <c r="C112" s="80" t="s">
        <v>80</v>
      </c>
      <c r="D112" s="98">
        <f t="shared" si="6"/>
        <v>396</v>
      </c>
      <c r="E112" s="109"/>
      <c r="F112" s="85"/>
      <c r="G112" s="110" t="s">
        <v>81</v>
      </c>
      <c r="H112" s="111" t="e">
        <f>#REF!</f>
        <v>#REF!</v>
      </c>
      <c r="I112" s="599"/>
      <c r="J112" s="600"/>
      <c r="K112" s="300"/>
      <c r="L112" s="301"/>
      <c r="M112" s="112"/>
      <c r="N112" s="583"/>
      <c r="O112" s="584"/>
    </row>
    <row r="113" spans="2:15" ht="17.25" customHeight="1">
      <c r="B113" s="593" t="s">
        <v>25</v>
      </c>
      <c r="C113" s="93" t="s">
        <v>78</v>
      </c>
      <c r="D113" s="185">
        <f t="shared" si="6"/>
        <v>396</v>
      </c>
      <c r="E113" s="103"/>
      <c r="F113" s="104"/>
      <c r="G113" s="105" t="s">
        <v>79</v>
      </c>
      <c r="H113" s="106" t="e">
        <f>#REF!</f>
        <v>#REF!</v>
      </c>
      <c r="I113" s="577"/>
      <c r="J113" s="595"/>
      <c r="K113" s="298"/>
      <c r="L113" s="299"/>
      <c r="M113" s="107"/>
      <c r="N113" s="581"/>
      <c r="O113" s="582"/>
    </row>
    <row r="114" spans="2:15" ht="17.25" customHeight="1">
      <c r="B114" s="594"/>
      <c r="C114" s="80" t="s">
        <v>80</v>
      </c>
      <c r="D114" s="186">
        <f t="shared" si="6"/>
        <v>396</v>
      </c>
      <c r="E114" s="109"/>
      <c r="F114" s="85"/>
      <c r="G114" s="110" t="s">
        <v>82</v>
      </c>
      <c r="H114" s="111" t="e">
        <f>#REF!</f>
        <v>#REF!</v>
      </c>
      <c r="I114" s="599"/>
      <c r="J114" s="600"/>
      <c r="K114" s="300"/>
      <c r="L114" s="301"/>
      <c r="M114" s="112"/>
      <c r="N114" s="583"/>
      <c r="O114" s="584"/>
    </row>
    <row r="115" spans="2:15" ht="17.25" customHeight="1">
      <c r="B115" s="593" t="s">
        <v>26</v>
      </c>
      <c r="C115" s="93" t="s">
        <v>78</v>
      </c>
      <c r="D115" s="81">
        <f t="shared" si="6"/>
        <v>396</v>
      </c>
      <c r="E115" s="103"/>
      <c r="F115" s="104"/>
      <c r="G115" s="113" t="s">
        <v>79</v>
      </c>
      <c r="H115" s="114" t="e">
        <f>#REF!</f>
        <v>#REF!</v>
      </c>
      <c r="I115" s="577"/>
      <c r="J115" s="595"/>
      <c r="K115" s="298"/>
      <c r="L115" s="299"/>
      <c r="M115" s="107"/>
      <c r="N115" s="581"/>
      <c r="O115" s="582"/>
    </row>
    <row r="116" spans="2:15" ht="17.25" customHeight="1">
      <c r="B116" s="622"/>
      <c r="C116" s="115" t="s">
        <v>80</v>
      </c>
      <c r="D116" s="98">
        <f t="shared" si="6"/>
        <v>396</v>
      </c>
      <c r="E116" s="117"/>
      <c r="F116" s="118"/>
      <c r="G116" s="119" t="s">
        <v>83</v>
      </c>
      <c r="H116" s="120" t="e">
        <f>#REF!</f>
        <v>#REF!</v>
      </c>
      <c r="I116" s="121"/>
      <c r="J116" s="84"/>
      <c r="K116" s="122"/>
      <c r="L116" s="301"/>
      <c r="M116" s="112"/>
      <c r="N116" s="583"/>
      <c r="O116" s="584"/>
    </row>
    <row r="117" spans="2:15" ht="17.25" customHeight="1">
      <c r="B117" s="594"/>
      <c r="C117" s="125"/>
      <c r="D117" s="126"/>
      <c r="E117" s="127"/>
      <c r="F117" s="128"/>
      <c r="G117" s="110" t="s">
        <v>81</v>
      </c>
      <c r="H117" s="111" t="e">
        <f>#REF!</f>
        <v>#REF!</v>
      </c>
      <c r="I117" s="637"/>
      <c r="J117" s="638"/>
      <c r="K117" s="302"/>
      <c r="L117" s="299"/>
      <c r="M117" s="107"/>
      <c r="N117" s="639"/>
      <c r="O117" s="582"/>
    </row>
    <row r="118" spans="2:15" ht="17.25" customHeight="1">
      <c r="B118" s="593" t="s">
        <v>27</v>
      </c>
      <c r="C118" s="93" t="s">
        <v>78</v>
      </c>
      <c r="D118" s="94">
        <f>D115</f>
        <v>396</v>
      </c>
      <c r="E118" s="103"/>
      <c r="F118" s="104"/>
      <c r="G118" s="113" t="s">
        <v>79</v>
      </c>
      <c r="H118" s="114" t="e">
        <f>#REF!</f>
        <v>#REF!</v>
      </c>
      <c r="I118" s="577"/>
      <c r="J118" s="595"/>
      <c r="K118" s="298"/>
      <c r="L118" s="123"/>
      <c r="M118" s="124"/>
      <c r="N118" s="640"/>
      <c r="O118" s="636"/>
    </row>
    <row r="119" spans="2:15" ht="17.25" customHeight="1">
      <c r="B119" s="622"/>
      <c r="C119" s="115" t="s">
        <v>80</v>
      </c>
      <c r="D119" s="126">
        <f>D116</f>
        <v>396</v>
      </c>
      <c r="E119" s="127"/>
      <c r="F119" s="128"/>
      <c r="G119" s="119" t="s">
        <v>83</v>
      </c>
      <c r="H119" s="120" t="e">
        <f>#REF!</f>
        <v>#REF!</v>
      </c>
      <c r="I119" s="637"/>
      <c r="J119" s="638"/>
      <c r="K119" s="302"/>
      <c r="L119" s="303"/>
      <c r="M119" s="124"/>
      <c r="N119" s="641"/>
      <c r="O119" s="584"/>
    </row>
    <row r="120" spans="2:15" ht="17.25" customHeight="1">
      <c r="B120" s="594"/>
      <c r="C120" s="80"/>
      <c r="D120" s="99"/>
      <c r="E120" s="129"/>
      <c r="F120" s="130"/>
      <c r="G120" s="110" t="s">
        <v>82</v>
      </c>
      <c r="H120" s="111" t="e">
        <f>#REF!</f>
        <v>#REF!</v>
      </c>
      <c r="I120" s="579"/>
      <c r="J120" s="634"/>
      <c r="K120" s="304"/>
      <c r="L120" s="299"/>
      <c r="M120" s="107"/>
      <c r="N120" s="581"/>
      <c r="O120" s="582"/>
    </row>
    <row r="121" spans="2:15" ht="17.25" customHeight="1">
      <c r="B121" s="593" t="s">
        <v>28</v>
      </c>
      <c r="C121" s="93" t="s">
        <v>78</v>
      </c>
      <c r="D121" s="94">
        <f>D118</f>
        <v>396</v>
      </c>
      <c r="E121" s="103"/>
      <c r="F121" s="104"/>
      <c r="G121" s="113" t="s">
        <v>79</v>
      </c>
      <c r="H121" s="114" t="e">
        <f>#REF!</f>
        <v>#REF!</v>
      </c>
      <c r="I121" s="577"/>
      <c r="J121" s="595"/>
      <c r="K121" s="298"/>
      <c r="L121" s="303"/>
      <c r="M121" s="124"/>
      <c r="N121" s="635"/>
      <c r="O121" s="636"/>
    </row>
    <row r="122" spans="2:15" ht="17.25" customHeight="1">
      <c r="B122" s="622"/>
      <c r="C122" s="115" t="s">
        <v>80</v>
      </c>
      <c r="D122" s="126">
        <f>D119</f>
        <v>396</v>
      </c>
      <c r="E122" s="127"/>
      <c r="F122" s="128"/>
      <c r="G122" s="119" t="s">
        <v>83</v>
      </c>
      <c r="H122" s="120" t="e">
        <f>#REF!</f>
        <v>#REF!</v>
      </c>
      <c r="I122" s="637"/>
      <c r="J122" s="638"/>
      <c r="K122" s="302"/>
      <c r="L122" s="301"/>
      <c r="M122" s="112"/>
      <c r="N122" s="583"/>
      <c r="O122" s="584"/>
    </row>
    <row r="123" spans="2:15" ht="17.25" customHeight="1">
      <c r="B123" s="594"/>
      <c r="C123" s="80"/>
      <c r="D123" s="108"/>
      <c r="E123" s="129"/>
      <c r="F123" s="130"/>
      <c r="G123" s="110" t="s">
        <v>81</v>
      </c>
      <c r="H123" s="111" t="e">
        <f>#REF!</f>
        <v>#REF!</v>
      </c>
      <c r="I123" s="579"/>
      <c r="J123" s="634"/>
      <c r="K123" s="304"/>
      <c r="L123" s="299"/>
      <c r="M123" s="107"/>
      <c r="N123" s="581"/>
      <c r="O123" s="582"/>
    </row>
    <row r="124" spans="2:15" ht="17.25" customHeight="1">
      <c r="B124" s="593" t="s">
        <v>15</v>
      </c>
      <c r="C124" s="93" t="s">
        <v>78</v>
      </c>
      <c r="D124" s="94">
        <f>D121</f>
        <v>396</v>
      </c>
      <c r="E124" s="103"/>
      <c r="F124" s="104"/>
      <c r="G124" s="105" t="s">
        <v>79</v>
      </c>
      <c r="H124" s="106" t="e">
        <f>#REF!</f>
        <v>#REF!</v>
      </c>
      <c r="I124" s="577"/>
      <c r="J124" s="595"/>
      <c r="K124" s="298"/>
      <c r="L124" s="303"/>
      <c r="M124" s="124"/>
      <c r="N124" s="635"/>
      <c r="O124" s="636"/>
    </row>
    <row r="125" spans="2:15" ht="17.25" customHeight="1">
      <c r="B125" s="594"/>
      <c r="C125" s="80" t="s">
        <v>80</v>
      </c>
      <c r="D125" s="108">
        <f>D122</f>
        <v>396</v>
      </c>
      <c r="E125" s="109"/>
      <c r="F125" s="85"/>
      <c r="G125" s="110" t="s">
        <v>81</v>
      </c>
      <c r="H125" s="111" t="e">
        <f>#REF!</f>
        <v>#REF!</v>
      </c>
      <c r="I125" s="599"/>
      <c r="J125" s="600"/>
      <c r="K125" s="300"/>
      <c r="L125" s="301"/>
      <c r="M125" s="112"/>
      <c r="N125" s="583"/>
      <c r="O125" s="584"/>
    </row>
    <row r="126" spans="2:15" ht="17.25" customHeight="1">
      <c r="B126" s="593" t="s">
        <v>29</v>
      </c>
      <c r="C126" s="93" t="s">
        <v>78</v>
      </c>
      <c r="D126" s="94">
        <f aca="true" t="shared" si="7" ref="D126:D135">D124</f>
        <v>396</v>
      </c>
      <c r="E126" s="103"/>
      <c r="F126" s="104"/>
      <c r="G126" s="105" t="s">
        <v>79</v>
      </c>
      <c r="H126" s="106" t="e">
        <f>#REF!</f>
        <v>#REF!</v>
      </c>
      <c r="I126" s="577"/>
      <c r="J126" s="595"/>
      <c r="K126" s="298"/>
      <c r="L126" s="299"/>
      <c r="M126" s="107"/>
      <c r="N126" s="581"/>
      <c r="O126" s="582"/>
    </row>
    <row r="127" spans="2:15" ht="17.25" customHeight="1">
      <c r="B127" s="594"/>
      <c r="C127" s="80" t="s">
        <v>80</v>
      </c>
      <c r="D127" s="108">
        <f t="shared" si="7"/>
        <v>396</v>
      </c>
      <c r="E127" s="109"/>
      <c r="F127" s="85"/>
      <c r="G127" s="110" t="s">
        <v>81</v>
      </c>
      <c r="H127" s="111" t="e">
        <f>#REF!</f>
        <v>#REF!</v>
      </c>
      <c r="I127" s="599"/>
      <c r="J127" s="600"/>
      <c r="K127" s="300"/>
      <c r="L127" s="301"/>
      <c r="M127" s="112"/>
      <c r="N127" s="583"/>
      <c r="O127" s="584"/>
    </row>
    <row r="128" spans="2:15" ht="17.25" customHeight="1">
      <c r="B128" s="593" t="s">
        <v>30</v>
      </c>
      <c r="C128" s="93" t="s">
        <v>78</v>
      </c>
      <c r="D128" s="94">
        <f t="shared" si="7"/>
        <v>396</v>
      </c>
      <c r="E128" s="103"/>
      <c r="F128" s="104"/>
      <c r="G128" s="105" t="s">
        <v>79</v>
      </c>
      <c r="H128" s="106" t="e">
        <f>#REF!</f>
        <v>#REF!</v>
      </c>
      <c r="I128" s="577"/>
      <c r="J128" s="595"/>
      <c r="K128" s="298"/>
      <c r="L128" s="299"/>
      <c r="M128" s="107"/>
      <c r="N128" s="581"/>
      <c r="O128" s="582"/>
    </row>
    <row r="129" spans="2:15" ht="17.25" customHeight="1">
      <c r="B129" s="594"/>
      <c r="C129" s="80" t="s">
        <v>80</v>
      </c>
      <c r="D129" s="108">
        <f t="shared" si="7"/>
        <v>396</v>
      </c>
      <c r="E129" s="109"/>
      <c r="F129" s="85"/>
      <c r="G129" s="110" t="s">
        <v>81</v>
      </c>
      <c r="H129" s="111" t="e">
        <f>#REF!</f>
        <v>#REF!</v>
      </c>
      <c r="I129" s="599"/>
      <c r="J129" s="600"/>
      <c r="K129" s="300"/>
      <c r="L129" s="301"/>
      <c r="M129" s="112"/>
      <c r="N129" s="583"/>
      <c r="O129" s="584"/>
    </row>
    <row r="130" spans="2:15" ht="17.25" customHeight="1">
      <c r="B130" s="610" t="s">
        <v>160</v>
      </c>
      <c r="C130" s="93" t="s">
        <v>78</v>
      </c>
      <c r="D130" s="94">
        <f t="shared" si="7"/>
        <v>396</v>
      </c>
      <c r="E130" s="103"/>
      <c r="F130" s="104"/>
      <c r="G130" s="105" t="s">
        <v>79</v>
      </c>
      <c r="H130" s="106" t="e">
        <f>#REF!</f>
        <v>#REF!</v>
      </c>
      <c r="I130" s="577"/>
      <c r="J130" s="595"/>
      <c r="K130" s="298"/>
      <c r="L130" s="299"/>
      <c r="M130" s="107"/>
      <c r="N130" s="581"/>
      <c r="O130" s="582"/>
    </row>
    <row r="131" spans="2:15" ht="17.25" customHeight="1">
      <c r="B131" s="594"/>
      <c r="C131" s="80" t="s">
        <v>80</v>
      </c>
      <c r="D131" s="108">
        <f t="shared" si="7"/>
        <v>396</v>
      </c>
      <c r="E131" s="109"/>
      <c r="F131" s="85"/>
      <c r="G131" s="110" t="s">
        <v>81</v>
      </c>
      <c r="H131" s="111" t="e">
        <f>#REF!</f>
        <v>#REF!</v>
      </c>
      <c r="I131" s="599"/>
      <c r="J131" s="600"/>
      <c r="K131" s="300"/>
      <c r="L131" s="301"/>
      <c r="M131" s="112"/>
      <c r="N131" s="583"/>
      <c r="O131" s="584"/>
    </row>
    <row r="132" spans="2:15" ht="17.25" customHeight="1">
      <c r="B132" s="593" t="s">
        <v>6</v>
      </c>
      <c r="C132" s="93" t="s">
        <v>78</v>
      </c>
      <c r="D132" s="94">
        <f t="shared" si="7"/>
        <v>396</v>
      </c>
      <c r="E132" s="103"/>
      <c r="F132" s="104"/>
      <c r="G132" s="105" t="s">
        <v>79</v>
      </c>
      <c r="H132" s="106" t="e">
        <f>#REF!</f>
        <v>#REF!</v>
      </c>
      <c r="I132" s="577"/>
      <c r="J132" s="595"/>
      <c r="K132" s="298"/>
      <c r="L132" s="299"/>
      <c r="M132" s="107"/>
      <c r="N132" s="581"/>
      <c r="O132" s="582"/>
    </row>
    <row r="133" spans="2:15" ht="17.25" customHeight="1">
      <c r="B133" s="594"/>
      <c r="C133" s="80" t="s">
        <v>80</v>
      </c>
      <c r="D133" s="108">
        <f t="shared" si="7"/>
        <v>396</v>
      </c>
      <c r="E133" s="109"/>
      <c r="F133" s="85"/>
      <c r="G133" s="110" t="s">
        <v>81</v>
      </c>
      <c r="H133" s="111" t="e">
        <f>#REF!</f>
        <v>#REF!</v>
      </c>
      <c r="I133" s="599"/>
      <c r="J133" s="600"/>
      <c r="K133" s="300"/>
      <c r="L133" s="301"/>
      <c r="M133" s="112"/>
      <c r="N133" s="583"/>
      <c r="O133" s="584"/>
    </row>
    <row r="134" spans="2:15" ht="17.25" customHeight="1">
      <c r="B134" s="593" t="s">
        <v>7</v>
      </c>
      <c r="C134" s="93" t="s">
        <v>78</v>
      </c>
      <c r="D134" s="94">
        <f t="shared" si="7"/>
        <v>396</v>
      </c>
      <c r="E134" s="103"/>
      <c r="F134" s="104"/>
      <c r="G134" s="105" t="s">
        <v>79</v>
      </c>
      <c r="H134" s="106" t="e">
        <f>#REF!</f>
        <v>#REF!</v>
      </c>
      <c r="I134" s="577"/>
      <c r="J134" s="595"/>
      <c r="K134" s="298"/>
      <c r="L134" s="299"/>
      <c r="M134" s="107"/>
      <c r="N134" s="581"/>
      <c r="O134" s="582"/>
    </row>
    <row r="135" spans="2:15" ht="17.25" customHeight="1">
      <c r="B135" s="594"/>
      <c r="C135" s="80" t="s">
        <v>80</v>
      </c>
      <c r="D135" s="108">
        <f t="shared" si="7"/>
        <v>396</v>
      </c>
      <c r="E135" s="109"/>
      <c r="F135" s="85"/>
      <c r="G135" s="110" t="s">
        <v>81</v>
      </c>
      <c r="H135" s="111" t="e">
        <f>#REF!</f>
        <v>#REF!</v>
      </c>
      <c r="I135" s="599"/>
      <c r="J135" s="600"/>
      <c r="K135" s="300"/>
      <c r="L135" s="301"/>
      <c r="M135" s="112"/>
      <c r="N135" s="583"/>
      <c r="O135" s="584"/>
    </row>
    <row r="136" spans="2:15" ht="13.5" customHeight="1">
      <c r="B136" s="593" t="s">
        <v>92</v>
      </c>
      <c r="C136" s="624" t="s">
        <v>93</v>
      </c>
      <c r="D136" s="625"/>
      <c r="E136" s="625"/>
      <c r="F136" s="626"/>
      <c r="G136" s="172"/>
      <c r="H136" s="631" t="e">
        <f>SUM(H108:H135)</f>
        <v>#REF!</v>
      </c>
      <c r="I136" s="604" t="s">
        <v>93</v>
      </c>
      <c r="J136" s="605"/>
      <c r="K136" s="295" t="s">
        <v>93</v>
      </c>
      <c r="L136" s="299"/>
      <c r="M136" s="107"/>
      <c r="N136" s="581"/>
      <c r="O136" s="582"/>
    </row>
    <row r="137" spans="2:15" ht="12">
      <c r="B137" s="622"/>
      <c r="C137" s="627"/>
      <c r="D137" s="628"/>
      <c r="E137" s="495"/>
      <c r="F137" s="507"/>
      <c r="G137" s="64"/>
      <c r="H137" s="632"/>
      <c r="I137" s="606"/>
      <c r="J137" s="607"/>
      <c r="K137" s="296"/>
      <c r="L137" s="301"/>
      <c r="M137" s="112"/>
      <c r="N137" s="583"/>
      <c r="O137" s="584"/>
    </row>
    <row r="138" spans="2:15" ht="16.5" customHeight="1" thickBot="1">
      <c r="B138" s="623"/>
      <c r="C138" s="629"/>
      <c r="D138" s="588"/>
      <c r="E138" s="588"/>
      <c r="F138" s="630"/>
      <c r="G138" s="174"/>
      <c r="H138" s="633"/>
      <c r="I138" s="608"/>
      <c r="J138" s="609"/>
      <c r="K138" s="297"/>
      <c r="L138" s="94"/>
      <c r="M138" s="438" t="s">
        <v>93</v>
      </c>
      <c r="N138" s="616" t="s">
        <v>94</v>
      </c>
      <c r="O138" s="617"/>
    </row>
    <row r="139" spans="2:15" ht="9" customHeight="1">
      <c r="B139" s="83"/>
      <c r="C139" s="83"/>
      <c r="D139" s="83"/>
      <c r="E139" s="83"/>
      <c r="F139" s="83"/>
      <c r="G139" s="83"/>
      <c r="H139" s="83"/>
      <c r="I139" s="83"/>
      <c r="J139" s="83"/>
      <c r="K139" s="83"/>
      <c r="L139" s="98"/>
      <c r="M139" s="614"/>
      <c r="N139" s="618"/>
      <c r="O139" s="619"/>
    </row>
    <row r="140" spans="2:15" ht="12.75" thickBot="1">
      <c r="B140" t="s">
        <v>95</v>
      </c>
      <c r="L140" s="294"/>
      <c r="M140" s="615"/>
      <c r="N140" s="620"/>
      <c r="O140" s="621"/>
    </row>
    <row r="141" spans="2:15" ht="12">
      <c r="B141" s="83" t="s">
        <v>161</v>
      </c>
      <c r="C141" s="83"/>
      <c r="D141" s="83"/>
      <c r="E141" s="83"/>
      <c r="F141" s="83"/>
      <c r="G141" s="83"/>
      <c r="H141" s="83"/>
      <c r="I141" s="83"/>
      <c r="J141" s="83"/>
      <c r="K141" s="83"/>
      <c r="L141" s="83"/>
      <c r="M141" s="83"/>
      <c r="N141" s="83"/>
      <c r="O141" s="83"/>
    </row>
    <row r="142" spans="2:11" ht="12">
      <c r="B142" s="83" t="s">
        <v>123</v>
      </c>
      <c r="C142" s="83"/>
      <c r="D142" s="83"/>
      <c r="E142" s="83"/>
      <c r="F142" s="83"/>
      <c r="G142" s="83"/>
      <c r="H142" s="83"/>
      <c r="I142" s="83"/>
      <c r="J142" s="83"/>
      <c r="K142" s="83"/>
    </row>
    <row r="143" spans="2:15" ht="12">
      <c r="B143" s="83" t="s">
        <v>97</v>
      </c>
      <c r="C143" s="83"/>
      <c r="D143" s="83"/>
      <c r="E143" s="83"/>
      <c r="F143" s="83"/>
      <c r="G143" s="83"/>
      <c r="H143" s="83"/>
      <c r="I143" s="83"/>
      <c r="J143" s="83"/>
      <c r="K143" s="83"/>
      <c r="L143" s="83"/>
      <c r="M143" s="83"/>
      <c r="N143" s="83"/>
      <c r="O143" s="83"/>
    </row>
    <row r="144" spans="2:15" ht="12">
      <c r="B144" s="83" t="s">
        <v>98</v>
      </c>
      <c r="C144" s="83"/>
      <c r="D144" s="83"/>
      <c r="E144" s="83"/>
      <c r="F144" s="83"/>
      <c r="G144" s="83"/>
      <c r="H144" s="83"/>
      <c r="I144" s="83"/>
      <c r="J144" s="83"/>
      <c r="K144" s="83"/>
      <c r="L144" s="83"/>
      <c r="M144" s="83"/>
      <c r="N144" s="83"/>
      <c r="O144" s="83"/>
    </row>
    <row r="145" spans="12:15" ht="12">
      <c r="L145" s="83"/>
      <c r="M145" s="83"/>
      <c r="N145" s="83"/>
      <c r="O145" s="83"/>
    </row>
    <row r="146" spans="12:15" ht="12">
      <c r="L146" s="83"/>
      <c r="M146" s="83"/>
      <c r="N146" s="83"/>
      <c r="O146" s="83"/>
    </row>
  </sheetData>
  <sheetProtection/>
  <mergeCells count="252">
    <mergeCell ref="L51:N51"/>
    <mergeCell ref="L52:N52"/>
    <mergeCell ref="O53:O54"/>
    <mergeCell ref="F1:J1"/>
    <mergeCell ref="K8:L8"/>
    <mergeCell ref="N8:O8"/>
    <mergeCell ref="K15:L15"/>
    <mergeCell ref="K33:L33"/>
    <mergeCell ref="L48:N48"/>
    <mergeCell ref="L47:N47"/>
    <mergeCell ref="L49:N49"/>
    <mergeCell ref="L50:N50"/>
    <mergeCell ref="C3:D3"/>
    <mergeCell ref="C4:D4"/>
    <mergeCell ref="C5:D5"/>
    <mergeCell ref="B6:O6"/>
    <mergeCell ref="B7:B9"/>
    <mergeCell ref="C7:F7"/>
    <mergeCell ref="G7:L7"/>
    <mergeCell ref="C8:D8"/>
    <mergeCell ref="G8:H8"/>
    <mergeCell ref="I8:J8"/>
    <mergeCell ref="C9:D9"/>
    <mergeCell ref="G9:H9"/>
    <mergeCell ref="I9:J9"/>
    <mergeCell ref="K9:L9"/>
    <mergeCell ref="N9:O9"/>
    <mergeCell ref="B14:B15"/>
    <mergeCell ref="I14:J14"/>
    <mergeCell ref="K14:L14"/>
    <mergeCell ref="N14:O15"/>
    <mergeCell ref="I15:J15"/>
    <mergeCell ref="B12:B13"/>
    <mergeCell ref="I12:J12"/>
    <mergeCell ref="K12:L12"/>
    <mergeCell ref="B16:B18"/>
    <mergeCell ref="I16:J16"/>
    <mergeCell ref="K16:L16"/>
    <mergeCell ref="N16:O18"/>
    <mergeCell ref="I18:J18"/>
    <mergeCell ref="K18:L18"/>
    <mergeCell ref="B19:B21"/>
    <mergeCell ref="I19:J19"/>
    <mergeCell ref="K19:L19"/>
    <mergeCell ref="N19:O21"/>
    <mergeCell ref="I20:J20"/>
    <mergeCell ref="K20:L20"/>
    <mergeCell ref="I21:J21"/>
    <mergeCell ref="K21:L21"/>
    <mergeCell ref="B22:B24"/>
    <mergeCell ref="I22:J22"/>
    <mergeCell ref="K22:L22"/>
    <mergeCell ref="N22:O24"/>
    <mergeCell ref="I23:J23"/>
    <mergeCell ref="K23:L23"/>
    <mergeCell ref="I24:J24"/>
    <mergeCell ref="K24:L24"/>
    <mergeCell ref="B25:B26"/>
    <mergeCell ref="I25:J25"/>
    <mergeCell ref="K25:L25"/>
    <mergeCell ref="N25:O26"/>
    <mergeCell ref="I26:J26"/>
    <mergeCell ref="K26:L26"/>
    <mergeCell ref="B27:B28"/>
    <mergeCell ref="I27:J27"/>
    <mergeCell ref="K27:L27"/>
    <mergeCell ref="N27:O28"/>
    <mergeCell ref="I28:J28"/>
    <mergeCell ref="K28:L28"/>
    <mergeCell ref="B29:B30"/>
    <mergeCell ref="I29:J29"/>
    <mergeCell ref="K29:L29"/>
    <mergeCell ref="N29:O30"/>
    <mergeCell ref="I30:J30"/>
    <mergeCell ref="K30:L30"/>
    <mergeCell ref="N65:O65"/>
    <mergeCell ref="C64:D64"/>
    <mergeCell ref="G64:H64"/>
    <mergeCell ref="I64:J64"/>
    <mergeCell ref="B42:B44"/>
    <mergeCell ref="C42:F44"/>
    <mergeCell ref="H42:H44"/>
    <mergeCell ref="I42:J44"/>
    <mergeCell ref="N42:O43"/>
    <mergeCell ref="N44:O44"/>
    <mergeCell ref="I66:J66"/>
    <mergeCell ref="B67:B68"/>
    <mergeCell ref="I67:J67"/>
    <mergeCell ref="C63:D63"/>
    <mergeCell ref="G63:H63"/>
    <mergeCell ref="I63:J63"/>
    <mergeCell ref="N69:O70"/>
    <mergeCell ref="I68:J68"/>
    <mergeCell ref="B62:B64"/>
    <mergeCell ref="C62:F62"/>
    <mergeCell ref="B69:B70"/>
    <mergeCell ref="I69:J69"/>
    <mergeCell ref="N66:O66"/>
    <mergeCell ref="B65:B66"/>
    <mergeCell ref="I65:J65"/>
    <mergeCell ref="N67:O68"/>
    <mergeCell ref="N71:O72"/>
    <mergeCell ref="I70:J70"/>
    <mergeCell ref="B71:B73"/>
    <mergeCell ref="I71:J71"/>
    <mergeCell ref="N73:O75"/>
    <mergeCell ref="I73:J73"/>
    <mergeCell ref="B74:B76"/>
    <mergeCell ref="I74:J74"/>
    <mergeCell ref="N76:O78"/>
    <mergeCell ref="I75:J75"/>
    <mergeCell ref="I76:J76"/>
    <mergeCell ref="B77:B79"/>
    <mergeCell ref="I77:J77"/>
    <mergeCell ref="N79:O81"/>
    <mergeCell ref="I78:J78"/>
    <mergeCell ref="I79:J79"/>
    <mergeCell ref="B80:B81"/>
    <mergeCell ref="I80:J80"/>
    <mergeCell ref="N82:O83"/>
    <mergeCell ref="I81:J81"/>
    <mergeCell ref="B82:B83"/>
    <mergeCell ref="I82:J82"/>
    <mergeCell ref="N84:O85"/>
    <mergeCell ref="I83:J83"/>
    <mergeCell ref="B84:B85"/>
    <mergeCell ref="I84:J84"/>
    <mergeCell ref="N86:O87"/>
    <mergeCell ref="I85:J85"/>
    <mergeCell ref="B86:B87"/>
    <mergeCell ref="I86:J86"/>
    <mergeCell ref="N88:O89"/>
    <mergeCell ref="I87:J87"/>
    <mergeCell ref="B88:B89"/>
    <mergeCell ref="I88:J88"/>
    <mergeCell ref="N90:O91"/>
    <mergeCell ref="I89:J89"/>
    <mergeCell ref="B90:B91"/>
    <mergeCell ref="I90:J90"/>
    <mergeCell ref="N92:O93"/>
    <mergeCell ref="I91:J91"/>
    <mergeCell ref="B92:B94"/>
    <mergeCell ref="C92:F94"/>
    <mergeCell ref="H92:H94"/>
    <mergeCell ref="I92:J94"/>
    <mergeCell ref="M94:M96"/>
    <mergeCell ref="N94:O95"/>
    <mergeCell ref="N96:O96"/>
    <mergeCell ref="N98:O98"/>
    <mergeCell ref="B106:B108"/>
    <mergeCell ref="C106:F106"/>
    <mergeCell ref="C107:D107"/>
    <mergeCell ref="G107:H107"/>
    <mergeCell ref="I107:J107"/>
    <mergeCell ref="N109:O109"/>
    <mergeCell ref="C108:D108"/>
    <mergeCell ref="G108:H108"/>
    <mergeCell ref="I108:J108"/>
    <mergeCell ref="N110:O110"/>
    <mergeCell ref="B109:B110"/>
    <mergeCell ref="I109:J109"/>
    <mergeCell ref="N111:O112"/>
    <mergeCell ref="I110:J110"/>
    <mergeCell ref="B111:B112"/>
    <mergeCell ref="I111:J111"/>
    <mergeCell ref="N113:O114"/>
    <mergeCell ref="I112:J112"/>
    <mergeCell ref="B113:B114"/>
    <mergeCell ref="I113:J113"/>
    <mergeCell ref="N115:O116"/>
    <mergeCell ref="I114:J114"/>
    <mergeCell ref="B115:B117"/>
    <mergeCell ref="I115:J115"/>
    <mergeCell ref="N117:O119"/>
    <mergeCell ref="I117:J117"/>
    <mergeCell ref="B118:B120"/>
    <mergeCell ref="I118:J118"/>
    <mergeCell ref="N120:O122"/>
    <mergeCell ref="I119:J119"/>
    <mergeCell ref="I120:J120"/>
    <mergeCell ref="B121:B123"/>
    <mergeCell ref="I121:J121"/>
    <mergeCell ref="N123:O125"/>
    <mergeCell ref="I122:J122"/>
    <mergeCell ref="I123:J123"/>
    <mergeCell ref="B124:B125"/>
    <mergeCell ref="I124:J124"/>
    <mergeCell ref="N126:O127"/>
    <mergeCell ref="I125:J125"/>
    <mergeCell ref="B126:B127"/>
    <mergeCell ref="I126:J126"/>
    <mergeCell ref="N128:O129"/>
    <mergeCell ref="I127:J127"/>
    <mergeCell ref="B128:B129"/>
    <mergeCell ref="I128:J128"/>
    <mergeCell ref="N130:O131"/>
    <mergeCell ref="I129:J129"/>
    <mergeCell ref="B130:B131"/>
    <mergeCell ref="I130:J130"/>
    <mergeCell ref="N132:O133"/>
    <mergeCell ref="I131:J131"/>
    <mergeCell ref="B132:B133"/>
    <mergeCell ref="I132:J132"/>
    <mergeCell ref="M138:M140"/>
    <mergeCell ref="B134:B135"/>
    <mergeCell ref="I134:J134"/>
    <mergeCell ref="N136:O137"/>
    <mergeCell ref="I135:J135"/>
    <mergeCell ref="N138:O139"/>
    <mergeCell ref="N140:O140"/>
    <mergeCell ref="B136:B138"/>
    <mergeCell ref="C136:F138"/>
    <mergeCell ref="H136:H138"/>
    <mergeCell ref="I136:J138"/>
    <mergeCell ref="B10:B11"/>
    <mergeCell ref="I10:J10"/>
    <mergeCell ref="K10:L10"/>
    <mergeCell ref="L46:N46"/>
    <mergeCell ref="N35:O36"/>
    <mergeCell ref="N134:O135"/>
    <mergeCell ref="I133:J133"/>
    <mergeCell ref="N10:O11"/>
    <mergeCell ref="I11:J11"/>
    <mergeCell ref="B38:B41"/>
    <mergeCell ref="N12:O13"/>
    <mergeCell ref="I13:J13"/>
    <mergeCell ref="B35:B36"/>
    <mergeCell ref="I35:J35"/>
    <mergeCell ref="I36:J36"/>
    <mergeCell ref="K36:L36"/>
    <mergeCell ref="K13:L13"/>
    <mergeCell ref="N33:O34"/>
    <mergeCell ref="I34:J34"/>
    <mergeCell ref="B33:B34"/>
    <mergeCell ref="I33:J33"/>
    <mergeCell ref="B37:C37"/>
    <mergeCell ref="K34:L34"/>
    <mergeCell ref="B31:B32"/>
    <mergeCell ref="I31:J31"/>
    <mergeCell ref="K31:L31"/>
    <mergeCell ref="I32:J32"/>
    <mergeCell ref="K32:L32"/>
    <mergeCell ref="K55:P55"/>
    <mergeCell ref="K1:N1"/>
    <mergeCell ref="K42:L44"/>
    <mergeCell ref="M42:M44"/>
    <mergeCell ref="K35:L35"/>
    <mergeCell ref="K11:L11"/>
    <mergeCell ref="N31:O32"/>
    <mergeCell ref="L53:N54"/>
    <mergeCell ref="O49:O50"/>
    <mergeCell ref="O51:O52"/>
  </mergeCells>
  <printOptions horizontalCentered="1"/>
  <pageMargins left="0.8661417322834646" right="0.1968503937007874" top="0.4724409448818898" bottom="0.1968503937007874" header="0.5118110236220472" footer="0.1968503937007874"/>
  <pageSetup horizontalDpi="600" verticalDpi="600" orientation="landscape" paperSize="9" scale="71" r:id="rId1"/>
  <headerFooter alignWithMargins="0">
    <oddHeader>&amp;R
</oddHeader>
  </headerFooter>
  <rowBreaks count="1" manualBreakCount="1">
    <brk id="103" min="1" max="15" man="1"/>
  </rowBreak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G60"/>
  <sheetViews>
    <sheetView view="pageBreakPreview" zoomScaleSheetLayoutView="100" workbookViewId="0" topLeftCell="A2">
      <selection activeCell="H33" sqref="H33"/>
    </sheetView>
  </sheetViews>
  <sheetFormatPr defaultColWidth="9.00390625" defaultRowHeight="12.75"/>
  <cols>
    <col min="1" max="1" width="2.875" style="0" customWidth="1"/>
    <col min="2" max="2" width="19.125" style="0" customWidth="1"/>
    <col min="3" max="14" width="9.00390625" style="0" customWidth="1"/>
    <col min="15" max="18" width="9.75390625" style="0" customWidth="1"/>
    <col min="27" max="27" width="1.875" style="133" customWidth="1"/>
    <col min="28" max="29" width="9.125" style="133" customWidth="1"/>
  </cols>
  <sheetData>
    <row r="1" spans="1:15" ht="16.5">
      <c r="A1" s="18" t="s">
        <v>217</v>
      </c>
      <c r="B1" s="18"/>
      <c r="C1" s="18"/>
      <c r="D1" s="18"/>
      <c r="E1" s="18"/>
      <c r="F1" s="18"/>
      <c r="G1" s="18"/>
      <c r="H1" s="18"/>
      <c r="I1" s="18"/>
      <c r="J1" s="18"/>
      <c r="K1" s="18"/>
      <c r="L1" s="18"/>
      <c r="M1" s="18"/>
      <c r="N1" s="18"/>
      <c r="O1" s="18"/>
    </row>
    <row r="2" ht="13.5" customHeight="1">
      <c r="B2" t="s">
        <v>19</v>
      </c>
    </row>
    <row r="3" spans="1:15" ht="26.25" customHeight="1">
      <c r="A3" s="702" t="s">
        <v>5</v>
      </c>
      <c r="B3" s="703"/>
      <c r="C3" s="419" t="s">
        <v>216</v>
      </c>
      <c r="D3" s="420"/>
      <c r="E3" s="420"/>
      <c r="F3" s="420"/>
      <c r="G3" s="420"/>
      <c r="H3" s="420"/>
      <c r="I3" s="420"/>
      <c r="J3" s="420"/>
      <c r="K3" s="420"/>
      <c r="L3" s="420"/>
      <c r="M3" s="420"/>
      <c r="N3" s="421"/>
      <c r="O3" s="422" t="s">
        <v>17</v>
      </c>
    </row>
    <row r="4" spans="1:20" ht="26.25" customHeight="1">
      <c r="A4" s="704"/>
      <c r="B4" s="705"/>
      <c r="C4" s="3" t="s">
        <v>8</v>
      </c>
      <c r="D4" s="3" t="s">
        <v>9</v>
      </c>
      <c r="E4" s="3" t="s">
        <v>10</v>
      </c>
      <c r="F4" s="3" t="s">
        <v>11</v>
      </c>
      <c r="G4" s="3" t="s">
        <v>12</v>
      </c>
      <c r="H4" s="3" t="s">
        <v>13</v>
      </c>
      <c r="I4" s="3" t="s">
        <v>15</v>
      </c>
      <c r="J4" s="3" t="s">
        <v>16</v>
      </c>
      <c r="K4" s="3" t="s">
        <v>118</v>
      </c>
      <c r="L4" s="2" t="s">
        <v>14</v>
      </c>
      <c r="M4" s="2" t="s">
        <v>6</v>
      </c>
      <c r="N4" s="3" t="s">
        <v>7</v>
      </c>
      <c r="O4" s="423"/>
      <c r="Q4" s="98"/>
      <c r="R4" s="98"/>
      <c r="S4" s="98"/>
      <c r="T4" s="133"/>
    </row>
    <row r="5" spans="1:20" ht="27" customHeight="1">
      <c r="A5" s="706" t="s">
        <v>0</v>
      </c>
      <c r="B5" s="707"/>
      <c r="C5" s="26">
        <v>203</v>
      </c>
      <c r="D5" s="26">
        <v>203</v>
      </c>
      <c r="E5" s="26">
        <v>203</v>
      </c>
      <c r="F5" s="26">
        <v>203</v>
      </c>
      <c r="G5" s="26">
        <v>205</v>
      </c>
      <c r="H5" s="28">
        <v>205</v>
      </c>
      <c r="I5" s="28">
        <v>205</v>
      </c>
      <c r="J5" s="28">
        <v>205</v>
      </c>
      <c r="K5" s="28">
        <v>205</v>
      </c>
      <c r="L5" s="28">
        <v>205</v>
      </c>
      <c r="M5" s="28">
        <v>205</v>
      </c>
      <c r="N5" s="28">
        <v>205</v>
      </c>
      <c r="O5" s="29" t="s">
        <v>18</v>
      </c>
      <c r="Q5" s="356"/>
      <c r="R5" s="357"/>
      <c r="S5" s="357"/>
      <c r="T5" s="133"/>
    </row>
    <row r="6" spans="1:20" ht="27" customHeight="1">
      <c r="A6" s="12"/>
      <c r="B6" s="13" t="s">
        <v>119</v>
      </c>
      <c r="C6" s="26">
        <v>199</v>
      </c>
      <c r="D6" s="26">
        <v>199</v>
      </c>
      <c r="E6" s="26">
        <v>199</v>
      </c>
      <c r="F6" s="26">
        <v>199</v>
      </c>
      <c r="G6" s="26">
        <v>199</v>
      </c>
      <c r="H6" s="26">
        <v>199</v>
      </c>
      <c r="I6" s="26">
        <v>199</v>
      </c>
      <c r="J6" s="26">
        <v>199</v>
      </c>
      <c r="K6" s="26">
        <v>199</v>
      </c>
      <c r="L6" s="26">
        <v>199</v>
      </c>
      <c r="M6" s="26">
        <v>199</v>
      </c>
      <c r="N6" s="26">
        <v>199</v>
      </c>
      <c r="O6" s="30" t="s">
        <v>18</v>
      </c>
      <c r="Q6" s="356"/>
      <c r="R6" s="357"/>
      <c r="S6" s="357"/>
      <c r="T6" s="133"/>
    </row>
    <row r="7" spans="1:20" ht="27" customHeight="1">
      <c r="A7" s="708" t="s">
        <v>1</v>
      </c>
      <c r="B7" s="709"/>
      <c r="C7" s="20">
        <v>97</v>
      </c>
      <c r="D7" s="20">
        <v>92</v>
      </c>
      <c r="E7" s="20">
        <v>168</v>
      </c>
      <c r="F7" s="52">
        <v>197</v>
      </c>
      <c r="G7" s="334">
        <v>205</v>
      </c>
      <c r="H7" s="33">
        <v>173</v>
      </c>
      <c r="I7" s="20">
        <v>100</v>
      </c>
      <c r="J7" s="20">
        <v>155</v>
      </c>
      <c r="K7" s="20">
        <v>166</v>
      </c>
      <c r="L7" s="31">
        <v>178</v>
      </c>
      <c r="M7" s="32">
        <v>167</v>
      </c>
      <c r="N7" s="20">
        <v>167</v>
      </c>
      <c r="O7" s="30" t="s">
        <v>18</v>
      </c>
      <c r="Q7" s="356"/>
      <c r="R7" s="357"/>
      <c r="S7" s="357"/>
      <c r="T7" s="133"/>
    </row>
    <row r="8" spans="1:20" ht="27" customHeight="1">
      <c r="A8" s="710" t="s">
        <v>2</v>
      </c>
      <c r="B8" s="711"/>
      <c r="C8" s="36">
        <f>SUM(C9:C13)</f>
        <v>26010</v>
      </c>
      <c r="D8" s="36">
        <f>SUM(D9:D13)</f>
        <v>24972</v>
      </c>
      <c r="E8" s="36">
        <f aca="true" t="shared" si="0" ref="E8:J8">SUM(E9:E13)</f>
        <v>27258</v>
      </c>
      <c r="F8" s="36">
        <f t="shared" si="0"/>
        <v>44760</v>
      </c>
      <c r="G8" s="36">
        <f t="shared" si="0"/>
        <v>48018</v>
      </c>
      <c r="H8" s="36">
        <f t="shared" si="0"/>
        <v>28698</v>
      </c>
      <c r="I8" s="36">
        <f t="shared" si="0"/>
        <v>26358</v>
      </c>
      <c r="J8" s="36">
        <f t="shared" si="0"/>
        <v>29112</v>
      </c>
      <c r="K8" s="35">
        <f>SUM(K9:K13)</f>
        <v>38124</v>
      </c>
      <c r="L8" s="35">
        <f>SUM(L9:L13)</f>
        <v>39066</v>
      </c>
      <c r="M8" s="36">
        <f>SUM(M9:M13)</f>
        <v>36228</v>
      </c>
      <c r="N8" s="36">
        <f>SUM(N9:N13)</f>
        <v>35940</v>
      </c>
      <c r="O8" s="37">
        <f>SUM(C8:N8)</f>
        <v>404544</v>
      </c>
      <c r="Q8" s="357"/>
      <c r="R8" s="357"/>
      <c r="S8" s="357"/>
      <c r="T8" s="133"/>
    </row>
    <row r="9" spans="1:20" ht="27" customHeight="1">
      <c r="A9" s="712" t="s">
        <v>4</v>
      </c>
      <c r="B9" s="48" t="s">
        <v>39</v>
      </c>
      <c r="C9" s="27"/>
      <c r="D9" s="27"/>
      <c r="E9" s="27"/>
      <c r="F9" s="27">
        <v>44760</v>
      </c>
      <c r="G9" s="27">
        <v>48018</v>
      </c>
      <c r="H9" s="27">
        <v>28698</v>
      </c>
      <c r="I9" s="27"/>
      <c r="J9" s="27"/>
      <c r="K9" s="27"/>
      <c r="L9" s="26"/>
      <c r="M9" s="26"/>
      <c r="N9" s="27"/>
      <c r="O9" s="38">
        <f>SUM(C9:N9)</f>
        <v>121476</v>
      </c>
      <c r="Q9" s="357"/>
      <c r="R9" s="357"/>
      <c r="S9" s="357"/>
      <c r="T9" s="133"/>
    </row>
    <row r="10" spans="1:20" ht="27" customHeight="1">
      <c r="A10" s="713"/>
      <c r="B10" s="48" t="s">
        <v>40</v>
      </c>
      <c r="C10" s="27">
        <v>26010</v>
      </c>
      <c r="D10" s="27">
        <v>24972</v>
      </c>
      <c r="E10" s="27">
        <v>27258</v>
      </c>
      <c r="F10" s="27"/>
      <c r="G10" s="27"/>
      <c r="H10" s="27"/>
      <c r="I10" s="27">
        <v>26358</v>
      </c>
      <c r="J10" s="27">
        <v>29112</v>
      </c>
      <c r="K10" s="27">
        <v>38124</v>
      </c>
      <c r="L10" s="26">
        <v>39066</v>
      </c>
      <c r="M10" s="26">
        <v>36228</v>
      </c>
      <c r="N10" s="27">
        <v>35940</v>
      </c>
      <c r="O10" s="38">
        <f>SUM(C10:N10)</f>
        <v>283068</v>
      </c>
      <c r="Q10" s="357"/>
      <c r="R10" s="357"/>
      <c r="S10" s="357"/>
      <c r="T10" s="133"/>
    </row>
    <row r="11" spans="1:20" ht="27" customHeight="1">
      <c r="A11" s="713"/>
      <c r="B11" s="49"/>
      <c r="C11" s="20"/>
      <c r="D11" s="20"/>
      <c r="E11" s="20"/>
      <c r="F11" s="20"/>
      <c r="G11" s="20"/>
      <c r="H11" s="20"/>
      <c r="I11" s="20"/>
      <c r="J11" s="20"/>
      <c r="K11" s="20"/>
      <c r="L11" s="32"/>
      <c r="M11" s="32"/>
      <c r="N11" s="20"/>
      <c r="O11" s="23"/>
      <c r="Q11" s="357"/>
      <c r="R11" s="357"/>
      <c r="S11" s="357"/>
      <c r="T11" s="133"/>
    </row>
    <row r="12" spans="1:15" ht="27" customHeight="1" hidden="1">
      <c r="A12" s="713"/>
      <c r="B12" s="48"/>
      <c r="C12" s="32"/>
      <c r="D12" s="32"/>
      <c r="E12" s="20"/>
      <c r="F12" s="20"/>
      <c r="G12" s="20"/>
      <c r="H12" s="20"/>
      <c r="I12" s="20"/>
      <c r="J12" s="20"/>
      <c r="K12" s="20"/>
      <c r="L12" s="20"/>
      <c r="M12" s="20"/>
      <c r="N12" s="20"/>
      <c r="O12" s="23"/>
    </row>
    <row r="13" spans="1:15" ht="0.75" customHeight="1" hidden="1">
      <c r="A13" s="714"/>
      <c r="B13" s="50"/>
      <c r="C13" s="35"/>
      <c r="D13" s="35"/>
      <c r="E13" s="36"/>
      <c r="F13" s="36"/>
      <c r="G13" s="36"/>
      <c r="H13" s="36"/>
      <c r="I13" s="36"/>
      <c r="J13" s="36"/>
      <c r="K13" s="36"/>
      <c r="L13" s="36"/>
      <c r="M13" s="36"/>
      <c r="N13" s="36"/>
      <c r="O13" s="37"/>
    </row>
    <row r="14" spans="1:15" ht="12">
      <c r="A14" s="285"/>
      <c r="B14" s="285"/>
      <c r="C14" s="285"/>
      <c r="D14" s="285"/>
      <c r="E14" s="285"/>
      <c r="F14" s="285"/>
      <c r="G14" s="285"/>
      <c r="H14" s="285"/>
      <c r="I14" s="285"/>
      <c r="J14" s="285"/>
      <c r="K14" s="285"/>
      <c r="L14" s="285"/>
      <c r="M14" s="285"/>
      <c r="N14" s="285"/>
      <c r="O14" s="285"/>
    </row>
    <row r="15" spans="2:10" ht="27" customHeight="1">
      <c r="B15" s="183" t="s">
        <v>209</v>
      </c>
      <c r="C15" s="212"/>
      <c r="D15" s="212"/>
      <c r="E15" s="212"/>
      <c r="F15" s="212"/>
      <c r="H15" s="715"/>
      <c r="I15" s="716"/>
      <c r="J15" s="716"/>
    </row>
    <row r="16" spans="2:28" ht="27" customHeight="1">
      <c r="B16" s="6"/>
      <c r="C16" s="17" t="s">
        <v>8</v>
      </c>
      <c r="D16" s="5" t="s">
        <v>9</v>
      </c>
      <c r="E16" s="5" t="s">
        <v>10</v>
      </c>
      <c r="F16" s="5" t="s">
        <v>11</v>
      </c>
      <c r="G16" s="5" t="s">
        <v>12</v>
      </c>
      <c r="H16" s="5" t="s">
        <v>13</v>
      </c>
      <c r="I16" s="5" t="s">
        <v>15</v>
      </c>
      <c r="J16" s="5" t="s">
        <v>16</v>
      </c>
      <c r="K16" s="5" t="s">
        <v>118</v>
      </c>
      <c r="L16" s="267" t="s">
        <v>210</v>
      </c>
      <c r="M16" s="362" t="s">
        <v>6</v>
      </c>
      <c r="N16" s="369" t="s">
        <v>7</v>
      </c>
      <c r="O16" s="17" t="s">
        <v>8</v>
      </c>
      <c r="P16" s="5" t="s">
        <v>9</v>
      </c>
      <c r="Q16" s="5" t="s">
        <v>10</v>
      </c>
      <c r="R16" s="5" t="s">
        <v>11</v>
      </c>
      <c r="S16" s="5" t="s">
        <v>12</v>
      </c>
      <c r="T16" s="5" t="s">
        <v>13</v>
      </c>
      <c r="U16" s="5" t="s">
        <v>15</v>
      </c>
      <c r="V16" s="5" t="s">
        <v>16</v>
      </c>
      <c r="W16" s="5" t="s">
        <v>118</v>
      </c>
      <c r="X16" s="267" t="s">
        <v>211</v>
      </c>
      <c r="Y16" s="362" t="s">
        <v>6</v>
      </c>
      <c r="Z16" s="272" t="s">
        <v>7</v>
      </c>
      <c r="AA16" s="98"/>
      <c r="AB16" s="98"/>
    </row>
    <row r="17" spans="2:28" ht="27" customHeight="1">
      <c r="B17" s="47" t="s">
        <v>54</v>
      </c>
      <c r="C17" s="363"/>
      <c r="D17" s="27"/>
      <c r="E17" s="27"/>
      <c r="F17" s="27">
        <v>44800</v>
      </c>
      <c r="G17" s="27">
        <v>48000</v>
      </c>
      <c r="H17" s="27">
        <v>28700</v>
      </c>
      <c r="I17" s="27"/>
      <c r="J17" s="27"/>
      <c r="K17" s="27"/>
      <c r="L17" s="26"/>
      <c r="M17" s="26"/>
      <c r="N17" s="360"/>
      <c r="O17" s="363"/>
      <c r="P17" s="27"/>
      <c r="Q17" s="27"/>
      <c r="R17" s="27">
        <v>44800</v>
      </c>
      <c r="S17" s="27">
        <v>48000</v>
      </c>
      <c r="T17" s="27">
        <v>28700</v>
      </c>
      <c r="U17" s="27"/>
      <c r="V17" s="27"/>
      <c r="W17" s="27"/>
      <c r="X17" s="26"/>
      <c r="Y17" s="26"/>
      <c r="Z17" s="364"/>
      <c r="AA17" s="357"/>
      <c r="AB17" s="357"/>
    </row>
    <row r="18" spans="2:28" ht="27" customHeight="1">
      <c r="B18" s="46" t="s">
        <v>40</v>
      </c>
      <c r="C18" s="363">
        <v>26000</v>
      </c>
      <c r="D18" s="27">
        <v>25000</v>
      </c>
      <c r="E18" s="27">
        <v>27300</v>
      </c>
      <c r="F18" s="27"/>
      <c r="G18" s="27"/>
      <c r="H18" s="27"/>
      <c r="I18" s="27">
        <v>26300</v>
      </c>
      <c r="J18" s="27">
        <v>29100</v>
      </c>
      <c r="K18" s="27">
        <v>38100</v>
      </c>
      <c r="L18" s="26">
        <v>39100</v>
      </c>
      <c r="M18" s="26">
        <v>36200</v>
      </c>
      <c r="N18" s="360">
        <v>35900</v>
      </c>
      <c r="O18" s="363">
        <v>26000</v>
      </c>
      <c r="P18" s="27">
        <v>25000</v>
      </c>
      <c r="Q18" s="27">
        <v>27300</v>
      </c>
      <c r="R18" s="27"/>
      <c r="S18" s="27"/>
      <c r="T18" s="27"/>
      <c r="U18" s="27">
        <v>26300</v>
      </c>
      <c r="V18" s="27">
        <v>29100</v>
      </c>
      <c r="W18" s="27">
        <v>38100</v>
      </c>
      <c r="X18" s="26">
        <v>39100</v>
      </c>
      <c r="Y18" s="26">
        <v>36200</v>
      </c>
      <c r="Z18" s="364">
        <v>35900</v>
      </c>
      <c r="AA18" s="357"/>
      <c r="AB18" s="357"/>
    </row>
    <row r="19" spans="2:28" ht="27" customHeight="1">
      <c r="B19" s="46"/>
      <c r="C19" s="365"/>
      <c r="D19" s="22"/>
      <c r="E19" s="22"/>
      <c r="F19" s="22"/>
      <c r="G19" s="22"/>
      <c r="H19" s="22"/>
      <c r="I19" s="22"/>
      <c r="J19" s="22"/>
      <c r="K19" s="22"/>
      <c r="L19" s="22"/>
      <c r="M19" s="22"/>
      <c r="N19" s="43"/>
      <c r="O19" s="365"/>
      <c r="P19" s="22"/>
      <c r="Q19" s="22"/>
      <c r="R19" s="22"/>
      <c r="S19" s="22"/>
      <c r="T19" s="22"/>
      <c r="U19" s="22"/>
      <c r="V19" s="22"/>
      <c r="W19" s="22"/>
      <c r="X19" s="22"/>
      <c r="Y19" s="22"/>
      <c r="Z19" s="274"/>
      <c r="AA19" s="357"/>
      <c r="AB19" s="357"/>
    </row>
    <row r="20" spans="2:28" ht="27" customHeight="1" hidden="1">
      <c r="B20" s="45"/>
      <c r="C20" s="366"/>
      <c r="D20" s="20"/>
      <c r="E20" s="20"/>
      <c r="F20" s="20"/>
      <c r="G20" s="20"/>
      <c r="H20" s="20"/>
      <c r="I20" s="20"/>
      <c r="J20" s="20"/>
      <c r="K20" s="20"/>
      <c r="L20" s="20"/>
      <c r="M20" s="20"/>
      <c r="N20" s="42"/>
      <c r="O20" s="366"/>
      <c r="P20" s="20"/>
      <c r="Q20" s="20"/>
      <c r="R20" s="20"/>
      <c r="S20" s="20"/>
      <c r="T20" s="20"/>
      <c r="U20" s="20"/>
      <c r="V20" s="20"/>
      <c r="W20" s="20"/>
      <c r="X20" s="20"/>
      <c r="Y20" s="20"/>
      <c r="Z20" s="275"/>
      <c r="AA20" s="357"/>
      <c r="AB20" s="357"/>
    </row>
    <row r="21" spans="2:28" ht="26.25" customHeight="1" hidden="1">
      <c r="B21" s="44"/>
      <c r="C21" s="367"/>
      <c r="D21" s="24"/>
      <c r="E21" s="24"/>
      <c r="F21" s="24"/>
      <c r="G21" s="24"/>
      <c r="H21" s="24"/>
      <c r="I21" s="24"/>
      <c r="J21" s="24"/>
      <c r="K21" s="24"/>
      <c r="L21" s="24"/>
      <c r="M21" s="24"/>
      <c r="N21" s="358"/>
      <c r="O21" s="367"/>
      <c r="P21" s="24"/>
      <c r="Q21" s="24"/>
      <c r="R21" s="24"/>
      <c r="S21" s="24"/>
      <c r="T21" s="24"/>
      <c r="U21" s="24"/>
      <c r="V21" s="24"/>
      <c r="W21" s="24"/>
      <c r="X21" s="24"/>
      <c r="Y21" s="24"/>
      <c r="Z21" s="286"/>
      <c r="AA21" s="356"/>
      <c r="AB21" s="356"/>
    </row>
    <row r="22" spans="2:28" ht="29.25" customHeight="1">
      <c r="B22" s="73" t="s">
        <v>55</v>
      </c>
      <c r="C22" s="368">
        <f>SUM(C17:C21)</f>
        <v>26000</v>
      </c>
      <c r="D22" s="19">
        <f aca="true" t="shared" si="1" ref="D22:K22">SUM(D17:D21)</f>
        <v>25000</v>
      </c>
      <c r="E22" s="19">
        <f t="shared" si="1"/>
        <v>27300</v>
      </c>
      <c r="F22" s="19">
        <f t="shared" si="1"/>
        <v>44800</v>
      </c>
      <c r="G22" s="19">
        <f t="shared" si="1"/>
        <v>48000</v>
      </c>
      <c r="H22" s="19">
        <f t="shared" si="1"/>
        <v>28700</v>
      </c>
      <c r="I22" s="19">
        <f t="shared" si="1"/>
        <v>26300</v>
      </c>
      <c r="J22" s="19">
        <f t="shared" si="1"/>
        <v>29100</v>
      </c>
      <c r="K22" s="176">
        <f t="shared" si="1"/>
        <v>38100</v>
      </c>
      <c r="L22" s="176">
        <f>SUM(L17:L21)</f>
        <v>39100</v>
      </c>
      <c r="M22" s="176">
        <f>SUM(M17:M21)</f>
        <v>36200</v>
      </c>
      <c r="N22" s="359">
        <f>SUM(N17:N21)</f>
        <v>35900</v>
      </c>
      <c r="O22" s="368">
        <f>SUM(O17:O21)</f>
        <v>26000</v>
      </c>
      <c r="P22" s="19">
        <f aca="true" t="shared" si="2" ref="P22:W22">SUM(P17:P21)</f>
        <v>25000</v>
      </c>
      <c r="Q22" s="19">
        <f t="shared" si="2"/>
        <v>27300</v>
      </c>
      <c r="R22" s="19">
        <f t="shared" si="2"/>
        <v>44800</v>
      </c>
      <c r="S22" s="19">
        <f t="shared" si="2"/>
        <v>48000</v>
      </c>
      <c r="T22" s="19">
        <f t="shared" si="2"/>
        <v>28700</v>
      </c>
      <c r="U22" s="19">
        <f t="shared" si="2"/>
        <v>26300</v>
      </c>
      <c r="V22" s="19">
        <f t="shared" si="2"/>
        <v>29100</v>
      </c>
      <c r="W22" s="176">
        <f t="shared" si="2"/>
        <v>38100</v>
      </c>
      <c r="X22" s="176">
        <f>SUM(X17:X21)</f>
        <v>39100</v>
      </c>
      <c r="Y22" s="176">
        <f>SUM(Y17:Y21)</f>
        <v>36200</v>
      </c>
      <c r="Z22" s="287">
        <f>SUM(Z17:Z21)</f>
        <v>35900</v>
      </c>
      <c r="AA22" s="270"/>
      <c r="AB22" s="270"/>
    </row>
    <row r="23" spans="2:27" ht="22.5" customHeight="1">
      <c r="B23" s="284"/>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row>
    <row r="24" spans="2:27" ht="22.5" customHeight="1">
      <c r="B24" s="6"/>
      <c r="C24" s="267" t="s">
        <v>212</v>
      </c>
      <c r="D24" s="5" t="s">
        <v>9</v>
      </c>
      <c r="E24" s="5" t="s">
        <v>10</v>
      </c>
      <c r="F24" s="5" t="s">
        <v>11</v>
      </c>
      <c r="G24" s="5" t="s">
        <v>12</v>
      </c>
      <c r="H24" s="5" t="s">
        <v>13</v>
      </c>
      <c r="I24" s="5" t="s">
        <v>150</v>
      </c>
      <c r="J24" s="5" t="s">
        <v>151</v>
      </c>
      <c r="K24" s="5" t="s">
        <v>152</v>
      </c>
      <c r="L24" s="267" t="s">
        <v>213</v>
      </c>
      <c r="M24" s="5" t="s">
        <v>153</v>
      </c>
      <c r="N24" s="5" t="s">
        <v>154</v>
      </c>
      <c r="O24" s="14" t="s">
        <v>17</v>
      </c>
      <c r="P24" s="270"/>
      <c r="Q24" s="270"/>
      <c r="R24" s="270"/>
      <c r="S24" s="270"/>
      <c r="T24" s="270"/>
      <c r="U24" s="270"/>
      <c r="V24" s="270"/>
      <c r="W24" s="270"/>
      <c r="X24" s="270"/>
      <c r="Y24" s="270"/>
      <c r="Z24" s="270"/>
      <c r="AA24" s="270"/>
    </row>
    <row r="25" spans="2:27" ht="22.5" customHeight="1">
      <c r="B25" s="47" t="s">
        <v>54</v>
      </c>
      <c r="C25" s="363"/>
      <c r="D25" s="27"/>
      <c r="E25" s="27"/>
      <c r="F25" s="27">
        <v>44800</v>
      </c>
      <c r="G25" s="27">
        <v>48000</v>
      </c>
      <c r="H25" s="27">
        <v>28700</v>
      </c>
      <c r="I25" s="27"/>
      <c r="J25" s="27"/>
      <c r="K25" s="27"/>
      <c r="L25" s="26"/>
      <c r="M25" s="26"/>
      <c r="N25" s="360"/>
      <c r="O25" s="21">
        <f>SUM(C17:N17,O17:Z17,C25:N25)</f>
        <v>364500</v>
      </c>
      <c r="P25" s="270"/>
      <c r="Q25" s="270"/>
      <c r="R25" s="270"/>
      <c r="S25" s="270"/>
      <c r="T25" s="270"/>
      <c r="U25" s="270"/>
      <c r="V25" s="270"/>
      <c r="W25" s="270"/>
      <c r="X25" s="270"/>
      <c r="Y25" s="270"/>
      <c r="Z25" s="270"/>
      <c r="AA25" s="270"/>
    </row>
    <row r="26" spans="2:27" ht="22.5" customHeight="1">
      <c r="B26" s="46" t="s">
        <v>40</v>
      </c>
      <c r="C26" s="363">
        <v>26000</v>
      </c>
      <c r="D26" s="27">
        <v>25000</v>
      </c>
      <c r="E26" s="27">
        <v>27300</v>
      </c>
      <c r="F26" s="27"/>
      <c r="G26" s="27"/>
      <c r="H26" s="27"/>
      <c r="I26" s="27">
        <v>26300</v>
      </c>
      <c r="J26" s="27">
        <v>29100</v>
      </c>
      <c r="K26" s="27">
        <v>38100</v>
      </c>
      <c r="L26" s="26">
        <v>39100</v>
      </c>
      <c r="M26" s="26">
        <v>36200</v>
      </c>
      <c r="N26" s="360">
        <v>35900</v>
      </c>
      <c r="O26" s="21">
        <f>SUM(C18:N18,O18:Z18,C26:N26)</f>
        <v>849000</v>
      </c>
      <c r="P26" s="270"/>
      <c r="Q26" s="270"/>
      <c r="R26" s="270"/>
      <c r="S26" s="270"/>
      <c r="T26" s="270"/>
      <c r="U26" s="270"/>
      <c r="V26" s="270"/>
      <c r="W26" s="270"/>
      <c r="X26" s="270"/>
      <c r="Y26" s="270"/>
      <c r="Z26" s="270"/>
      <c r="AA26" s="270"/>
    </row>
    <row r="27" spans="2:27" ht="22.5" customHeight="1">
      <c r="B27" s="46"/>
      <c r="C27" s="365"/>
      <c r="D27" s="22"/>
      <c r="E27" s="22"/>
      <c r="F27" s="22"/>
      <c r="G27" s="22"/>
      <c r="H27" s="22"/>
      <c r="I27" s="22"/>
      <c r="J27" s="22"/>
      <c r="K27" s="22"/>
      <c r="L27" s="22"/>
      <c r="M27" s="22"/>
      <c r="N27" s="43"/>
      <c r="O27" s="21">
        <f>SUM(C19:N19,O19:Z19,C27:N27)</f>
        <v>0</v>
      </c>
      <c r="P27" s="270"/>
      <c r="Q27" s="270"/>
      <c r="R27" s="270"/>
      <c r="S27" s="270"/>
      <c r="T27" s="270"/>
      <c r="U27" s="270"/>
      <c r="V27" s="270"/>
      <c r="W27" s="270"/>
      <c r="X27" s="270"/>
      <c r="Y27" s="270"/>
      <c r="Z27" s="270"/>
      <c r="AA27" s="270"/>
    </row>
    <row r="28" spans="2:27" ht="22.5" customHeight="1" hidden="1">
      <c r="B28" s="45"/>
      <c r="C28" s="366"/>
      <c r="D28" s="20"/>
      <c r="E28" s="20"/>
      <c r="F28" s="20"/>
      <c r="G28" s="20"/>
      <c r="H28" s="20"/>
      <c r="I28" s="20"/>
      <c r="J28" s="20"/>
      <c r="K28" s="20"/>
      <c r="L28" s="20"/>
      <c r="M28" s="20"/>
      <c r="N28" s="42"/>
      <c r="O28" s="21">
        <f>SUM(C20:L20)</f>
        <v>0</v>
      </c>
      <c r="P28" s="270"/>
      <c r="Q28" s="270"/>
      <c r="R28" s="270"/>
      <c r="S28" s="270"/>
      <c r="T28" s="270"/>
      <c r="U28" s="270"/>
      <c r="V28" s="270"/>
      <c r="W28" s="270"/>
      <c r="X28" s="270"/>
      <c r="Y28" s="270"/>
      <c r="Z28" s="270"/>
      <c r="AA28" s="270"/>
    </row>
    <row r="29" spans="2:27" ht="22.5" customHeight="1" hidden="1">
      <c r="B29" s="44"/>
      <c r="C29" s="367"/>
      <c r="D29" s="24"/>
      <c r="E29" s="24"/>
      <c r="F29" s="24"/>
      <c r="G29" s="24"/>
      <c r="H29" s="24"/>
      <c r="I29" s="24"/>
      <c r="J29" s="24"/>
      <c r="K29" s="24"/>
      <c r="L29" s="24"/>
      <c r="M29" s="24"/>
      <c r="N29" s="358"/>
      <c r="O29" s="21">
        <f>SUM(C21:L21)</f>
        <v>0</v>
      </c>
      <c r="P29" s="270"/>
      <c r="Q29" s="270"/>
      <c r="R29" s="270"/>
      <c r="S29" s="270"/>
      <c r="T29" s="270"/>
      <c r="U29" s="270"/>
      <c r="V29" s="270"/>
      <c r="W29" s="270"/>
      <c r="X29" s="270"/>
      <c r="Y29" s="270"/>
      <c r="Z29" s="270"/>
      <c r="AA29" s="270"/>
    </row>
    <row r="30" spans="2:27" ht="27" customHeight="1">
      <c r="B30" s="73" t="s">
        <v>55</v>
      </c>
      <c r="C30" s="368">
        <f>SUM(C25:C29)</f>
        <v>26000</v>
      </c>
      <c r="D30" s="19">
        <f aca="true" t="shared" si="3" ref="D30:K30">SUM(D25:D29)</f>
        <v>25000</v>
      </c>
      <c r="E30" s="19">
        <f t="shared" si="3"/>
        <v>27300</v>
      </c>
      <c r="F30" s="19">
        <f t="shared" si="3"/>
        <v>44800</v>
      </c>
      <c r="G30" s="19">
        <f t="shared" si="3"/>
        <v>48000</v>
      </c>
      <c r="H30" s="19">
        <f t="shared" si="3"/>
        <v>28700</v>
      </c>
      <c r="I30" s="19">
        <f t="shared" si="3"/>
        <v>26300</v>
      </c>
      <c r="J30" s="19">
        <f t="shared" si="3"/>
        <v>29100</v>
      </c>
      <c r="K30" s="176">
        <f t="shared" si="3"/>
        <v>38100</v>
      </c>
      <c r="L30" s="176">
        <f>SUM(L25:L29)</f>
        <v>39100</v>
      </c>
      <c r="M30" s="176">
        <f>SUM(M25:M29)</f>
        <v>36200</v>
      </c>
      <c r="N30" s="359">
        <f>SUM(N25:N29)</f>
        <v>35900</v>
      </c>
      <c r="O30" s="53">
        <f>SUM(O25:O29)</f>
        <v>1213500</v>
      </c>
      <c r="P30" s="270"/>
      <c r="Q30" s="270"/>
      <c r="R30" s="270"/>
      <c r="S30" s="270"/>
      <c r="T30" s="270"/>
      <c r="U30" s="270"/>
      <c r="V30" s="270"/>
      <c r="W30" s="270"/>
      <c r="X30" s="270"/>
      <c r="Y30" s="270"/>
      <c r="Z30" s="270"/>
      <c r="AA30" s="270"/>
    </row>
    <row r="31" spans="2:27" ht="22.5" customHeight="1">
      <c r="B31" s="284"/>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row>
    <row r="32" ht="21" customHeight="1">
      <c r="A32" t="s">
        <v>41</v>
      </c>
    </row>
    <row r="33" ht="21" customHeight="1">
      <c r="A33" t="s">
        <v>42</v>
      </c>
    </row>
    <row r="35" spans="2:29" ht="16.5">
      <c r="B35" s="11" t="s">
        <v>100</v>
      </c>
      <c r="C35" s="10"/>
      <c r="L35" t="s">
        <v>208</v>
      </c>
      <c r="AA35"/>
      <c r="AB35"/>
      <c r="AC35"/>
    </row>
    <row r="36" spans="2:33" ht="25.5" customHeight="1">
      <c r="B36" s="438"/>
      <c r="C36" s="440" t="s">
        <v>53</v>
      </c>
      <c r="D36" s="441"/>
      <c r="E36" s="430" t="s">
        <v>52</v>
      </c>
      <c r="F36" s="431"/>
      <c r="G36" s="434" t="s">
        <v>149</v>
      </c>
      <c r="H36" s="436" t="s">
        <v>36</v>
      </c>
      <c r="I36" s="442" t="s">
        <v>48</v>
      </c>
      <c r="J36" s="443"/>
      <c r="L36" s="401" t="s">
        <v>110</v>
      </c>
      <c r="M36" s="402"/>
      <c r="N36" s="403" t="s">
        <v>109</v>
      </c>
      <c r="O36" s="404"/>
      <c r="P36" s="401" t="s">
        <v>110</v>
      </c>
      <c r="Q36" s="402"/>
      <c r="R36" s="403" t="s">
        <v>109</v>
      </c>
      <c r="S36" s="404"/>
      <c r="T36" s="401" t="s">
        <v>110</v>
      </c>
      <c r="U36" s="402"/>
      <c r="V36" s="403" t="s">
        <v>109</v>
      </c>
      <c r="W36" s="404"/>
      <c r="X36" s="452" t="s">
        <v>48</v>
      </c>
      <c r="Y36" s="452"/>
      <c r="AA36" s="361"/>
      <c r="AB36" s="680" t="s">
        <v>195</v>
      </c>
      <c r="AC36" s="443"/>
      <c r="AD36" s="442" t="s">
        <v>196</v>
      </c>
      <c r="AE36" s="443"/>
      <c r="AF36" s="442" t="s">
        <v>197</v>
      </c>
      <c r="AG36" s="443"/>
    </row>
    <row r="37" spans="2:33" ht="12">
      <c r="B37" s="439"/>
      <c r="C37" s="337"/>
      <c r="D37" s="338"/>
      <c r="E37" s="338"/>
      <c r="F37" s="339"/>
      <c r="G37" s="435"/>
      <c r="H37" s="437"/>
      <c r="I37" s="444"/>
      <c r="J37" s="445"/>
      <c r="L37" s="398" t="s">
        <v>192</v>
      </c>
      <c r="M37" s="399"/>
      <c r="N37" s="399"/>
      <c r="O37" s="400"/>
      <c r="P37" s="398" t="s">
        <v>193</v>
      </c>
      <c r="Q37" s="399"/>
      <c r="R37" s="399"/>
      <c r="S37" s="400"/>
      <c r="T37" s="398" t="s">
        <v>194</v>
      </c>
      <c r="U37" s="399"/>
      <c r="V37" s="399"/>
      <c r="W37" s="400"/>
      <c r="X37" s="452"/>
      <c r="Y37" s="452"/>
      <c r="AA37" s="361"/>
      <c r="AB37" s="717"/>
      <c r="AC37" s="445"/>
      <c r="AD37" s="444"/>
      <c r="AE37" s="445"/>
      <c r="AF37" s="444"/>
      <c r="AG37" s="445"/>
    </row>
    <row r="38" spans="2:33" ht="12">
      <c r="B38" s="78" t="s">
        <v>20</v>
      </c>
      <c r="C38" s="446">
        <f>205*12*3</f>
        <v>7380</v>
      </c>
      <c r="D38" s="447"/>
      <c r="E38" s="448">
        <v>2127.6</v>
      </c>
      <c r="F38" s="449"/>
      <c r="G38" s="195">
        <v>1</v>
      </c>
      <c r="H38" s="373"/>
      <c r="I38" s="697">
        <f>C38*E38*G38</f>
        <v>15701688</v>
      </c>
      <c r="J38" s="699"/>
      <c r="L38" s="382">
        <v>0.3334</v>
      </c>
      <c r="M38" s="382"/>
      <c r="N38" s="405">
        <f>I38*L38</f>
        <v>5234942.7792</v>
      </c>
      <c r="O38" s="406"/>
      <c r="P38" s="384">
        <v>0.3333</v>
      </c>
      <c r="Q38" s="385"/>
      <c r="R38" s="405">
        <f>I38*P38</f>
        <v>5233372.6104</v>
      </c>
      <c r="S38" s="406"/>
      <c r="T38" s="384">
        <v>0.3333</v>
      </c>
      <c r="U38" s="385"/>
      <c r="V38" s="405">
        <f>I38*T38</f>
        <v>5233372.6104</v>
      </c>
      <c r="W38" s="406"/>
      <c r="X38" s="453">
        <f>N38+R38+V38</f>
        <v>15701688</v>
      </c>
      <c r="Y38" s="454"/>
      <c r="AA38" s="173"/>
      <c r="AB38" s="456">
        <f>ROUNDDOWN(C38*E38,0)</f>
        <v>15701688</v>
      </c>
      <c r="AC38" s="456"/>
      <c r="AD38" s="455" t="e">
        <f>ROUNDDOWN(#REF!*#REF!,0)</f>
        <v>#REF!</v>
      </c>
      <c r="AE38" s="456"/>
      <c r="AF38" s="455" t="e">
        <f>ROUNDDOWN(#REF!*#REF!,0)</f>
        <v>#REF!</v>
      </c>
      <c r="AG38" s="456"/>
    </row>
    <row r="39" spans="2:33" ht="12">
      <c r="B39" s="72" t="s">
        <v>37</v>
      </c>
      <c r="C39" s="446">
        <f>205*12*3</f>
        <v>7380</v>
      </c>
      <c r="D39" s="447"/>
      <c r="E39" s="457">
        <v>170.1</v>
      </c>
      <c r="F39" s="458"/>
      <c r="G39" s="77"/>
      <c r="H39" s="372">
        <v>1</v>
      </c>
      <c r="I39" s="459">
        <f>C39*E39*H39</f>
        <v>1255338</v>
      </c>
      <c r="J39" s="460"/>
      <c r="L39" s="382"/>
      <c r="M39" s="382"/>
      <c r="N39" s="405">
        <f>I39*L38</f>
        <v>418529.68919999996</v>
      </c>
      <c r="O39" s="406"/>
      <c r="P39" s="386"/>
      <c r="Q39" s="387"/>
      <c r="R39" s="405">
        <f>I39*P38</f>
        <v>418404.1554</v>
      </c>
      <c r="S39" s="406"/>
      <c r="T39" s="386"/>
      <c r="U39" s="387"/>
      <c r="V39" s="405">
        <f>I39*T38</f>
        <v>418404.1554</v>
      </c>
      <c r="W39" s="406"/>
      <c r="X39" s="453">
        <f>N39+R39+V39</f>
        <v>1255338</v>
      </c>
      <c r="Y39" s="454"/>
      <c r="AA39" s="173"/>
      <c r="AB39" s="462">
        <f>ROUNDDOWN(E39*C39,0)</f>
        <v>1255338</v>
      </c>
      <c r="AC39" s="462"/>
      <c r="AD39" s="461" t="e">
        <f>ROUNDDOWN(#REF!*#REF!,0)</f>
        <v>#REF!</v>
      </c>
      <c r="AE39" s="462"/>
      <c r="AF39" s="461" t="e">
        <f>ROUNDDOWN(#REF!*N39,0)</f>
        <v>#REF!</v>
      </c>
      <c r="AG39" s="462"/>
    </row>
    <row r="40" spans="2:33" ht="12">
      <c r="B40" s="71" t="s">
        <v>56</v>
      </c>
      <c r="C40" s="446">
        <f>O25</f>
        <v>364500</v>
      </c>
      <c r="D40" s="447"/>
      <c r="E40" s="463">
        <v>11.49</v>
      </c>
      <c r="F40" s="464"/>
      <c r="G40" s="54"/>
      <c r="H40" s="57"/>
      <c r="I40" s="697">
        <f>C40*E40</f>
        <v>4188105</v>
      </c>
      <c r="J40" s="699"/>
      <c r="L40" s="382"/>
      <c r="M40" s="382"/>
      <c r="N40" s="405">
        <f>I40*L38</f>
        <v>1396314.207</v>
      </c>
      <c r="O40" s="406"/>
      <c r="P40" s="386"/>
      <c r="Q40" s="387"/>
      <c r="R40" s="405">
        <f>I40*P38</f>
        <v>1395895.3965</v>
      </c>
      <c r="S40" s="406"/>
      <c r="T40" s="386"/>
      <c r="U40" s="387"/>
      <c r="V40" s="405">
        <f>I40*T38</f>
        <v>1395895.3965</v>
      </c>
      <c r="W40" s="406"/>
      <c r="X40" s="453">
        <f>N40+R40+V40</f>
        <v>4188105</v>
      </c>
      <c r="Y40" s="454"/>
      <c r="AA40" s="173"/>
      <c r="AB40" s="456">
        <f>ROUNDDOWN(C40*E40,0)</f>
        <v>4188105</v>
      </c>
      <c r="AC40" s="456"/>
      <c r="AD40" s="455" t="e">
        <f>ROUNDDOWN(#REF!*#REF!,0)</f>
        <v>#REF!</v>
      </c>
      <c r="AE40" s="456"/>
      <c r="AF40" s="455" t="e">
        <f>ROUNDDOWN(#REF!*N40,0)</f>
        <v>#REF!</v>
      </c>
      <c r="AG40" s="456"/>
    </row>
    <row r="41" spans="2:33" ht="12.75" thickBot="1">
      <c r="B41" s="370" t="s">
        <v>214</v>
      </c>
      <c r="C41" s="700">
        <f>O26</f>
        <v>849000</v>
      </c>
      <c r="D41" s="701"/>
      <c r="E41" s="685">
        <v>10.51</v>
      </c>
      <c r="F41" s="686"/>
      <c r="G41" s="371"/>
      <c r="H41" s="59"/>
      <c r="I41" s="459">
        <f>C41*E41</f>
        <v>8922990</v>
      </c>
      <c r="J41" s="460"/>
      <c r="L41" s="382"/>
      <c r="M41" s="382"/>
      <c r="N41" s="405">
        <f>I41*L38</f>
        <v>2974924.866</v>
      </c>
      <c r="O41" s="406"/>
      <c r="P41" s="386"/>
      <c r="Q41" s="387"/>
      <c r="R41" s="405">
        <f>I41*P38</f>
        <v>2974032.567</v>
      </c>
      <c r="S41" s="406"/>
      <c r="T41" s="386"/>
      <c r="U41" s="387"/>
      <c r="V41" s="405">
        <f>I41*T38</f>
        <v>2974032.567</v>
      </c>
      <c r="W41" s="406"/>
      <c r="X41" s="453">
        <f>N41+R41+V41</f>
        <v>8922990</v>
      </c>
      <c r="Y41" s="454"/>
      <c r="AA41" s="173"/>
      <c r="AB41" s="466">
        <f>ROUNDDOWN(C41*E41,0)</f>
        <v>8922990</v>
      </c>
      <c r="AC41" s="466"/>
      <c r="AD41" s="465" t="e">
        <f>ROUNDDOWN(#REF!*#REF!,0)</f>
        <v>#REF!</v>
      </c>
      <c r="AE41" s="466"/>
      <c r="AF41" s="465" t="e">
        <f>ROUNDDOWN(#REF!*N41,0)</f>
        <v>#REF!</v>
      </c>
      <c r="AG41" s="466"/>
    </row>
    <row r="42" spans="2:33" ht="12.75" thickTop="1">
      <c r="B42" s="73" t="s">
        <v>17</v>
      </c>
      <c r="C42" s="725">
        <f>SUM(C40:C41)</f>
        <v>1213500</v>
      </c>
      <c r="D42" s="726"/>
      <c r="E42" s="727" t="s">
        <v>18</v>
      </c>
      <c r="F42" s="728"/>
      <c r="G42" s="17"/>
      <c r="H42" s="60"/>
      <c r="I42" s="729">
        <f>ROUNDDOWN(SUM(I38:I41),0)</f>
        <v>30068121</v>
      </c>
      <c r="J42" s="730"/>
      <c r="K42" s="350" t="s">
        <v>206</v>
      </c>
      <c r="L42" s="731" t="s">
        <v>17</v>
      </c>
      <c r="M42" s="732"/>
      <c r="N42" s="720">
        <f>ROUNDDOWN(SUM(N38:O41),0)+2</f>
        <v>10024713</v>
      </c>
      <c r="O42" s="721"/>
      <c r="P42" s="718" t="s">
        <v>17</v>
      </c>
      <c r="Q42" s="719"/>
      <c r="R42" s="720">
        <f>ROUNDDOWN(SUM(R38:S41),0)</f>
        <v>10021704</v>
      </c>
      <c r="S42" s="721"/>
      <c r="T42" s="718" t="s">
        <v>17</v>
      </c>
      <c r="U42" s="719"/>
      <c r="V42" s="720">
        <f>ROUNDDOWN(SUM(V38:W41),0)</f>
        <v>10021704</v>
      </c>
      <c r="W42" s="721"/>
      <c r="X42" s="722">
        <f>N42+R42+V42</f>
        <v>30068121</v>
      </c>
      <c r="Y42" s="723"/>
      <c r="Z42" s="350" t="s">
        <v>206</v>
      </c>
      <c r="AA42" s="173"/>
      <c r="AB42" s="724">
        <f>SUM(AB38:AC41)</f>
        <v>30068121</v>
      </c>
      <c r="AC42" s="487"/>
      <c r="AD42" s="486" t="e">
        <f>SUM(AD38:AE41)</f>
        <v>#REF!</v>
      </c>
      <c r="AE42" s="487"/>
      <c r="AF42" s="486" t="e">
        <f>SUM(AF38:AG41)</f>
        <v>#REF!</v>
      </c>
      <c r="AG42" s="487"/>
    </row>
    <row r="43" spans="15:29" ht="12">
      <c r="O43" s="349" t="s">
        <v>207</v>
      </c>
      <c r="AA43"/>
      <c r="AB43"/>
      <c r="AC43"/>
    </row>
    <row r="44" spans="2:29" ht="12">
      <c r="B44" t="s">
        <v>21</v>
      </c>
      <c r="AA44"/>
      <c r="AB44"/>
      <c r="AC44"/>
    </row>
    <row r="45" spans="2:29" ht="12">
      <c r="B45" t="s">
        <v>215</v>
      </c>
      <c r="AA45"/>
      <c r="AB45"/>
      <c r="AC45"/>
    </row>
    <row r="46" spans="2:29" ht="12">
      <c r="B46" t="s">
        <v>43</v>
      </c>
      <c r="AA46"/>
      <c r="AB46"/>
      <c r="AC46"/>
    </row>
    <row r="47" spans="2:29" ht="12">
      <c r="B47" t="s">
        <v>203</v>
      </c>
      <c r="AA47"/>
      <c r="AB47"/>
      <c r="AC47"/>
    </row>
    <row r="48" spans="2:29" ht="12">
      <c r="B48" t="s">
        <v>198</v>
      </c>
      <c r="AA48"/>
      <c r="AB48"/>
      <c r="AC48"/>
    </row>
    <row r="49" spans="2:29" ht="12.75" customHeight="1">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AA49"/>
      <c r="AB49"/>
      <c r="AC49"/>
    </row>
    <row r="50" spans="2:3" ht="16.5">
      <c r="B50" s="11" t="s">
        <v>100</v>
      </c>
      <c r="C50" s="10"/>
    </row>
    <row r="51" spans="2:19" ht="25.5" customHeight="1">
      <c r="B51" s="438"/>
      <c r="C51" s="440" t="s">
        <v>110</v>
      </c>
      <c r="D51" s="441"/>
      <c r="E51" s="430" t="s">
        <v>109</v>
      </c>
      <c r="F51" s="431"/>
      <c r="G51" s="440" t="s">
        <v>110</v>
      </c>
      <c r="H51" s="441"/>
      <c r="I51" s="430" t="s">
        <v>109</v>
      </c>
      <c r="J51" s="431"/>
      <c r="K51" s="440" t="s">
        <v>110</v>
      </c>
      <c r="L51" s="441"/>
      <c r="M51" s="430" t="s">
        <v>109</v>
      </c>
      <c r="N51" s="431"/>
      <c r="O51" s="434" t="s">
        <v>149</v>
      </c>
      <c r="P51" s="436" t="s">
        <v>36</v>
      </c>
      <c r="Q51" s="442" t="s">
        <v>22</v>
      </c>
      <c r="R51" s="680"/>
      <c r="S51" s="63"/>
    </row>
    <row r="52" spans="2:19" ht="12">
      <c r="B52" s="439"/>
      <c r="C52" s="643" t="s">
        <v>137</v>
      </c>
      <c r="D52" s="644"/>
      <c r="E52" s="644"/>
      <c r="F52" s="681"/>
      <c r="G52" s="643" t="s">
        <v>148</v>
      </c>
      <c r="H52" s="644"/>
      <c r="I52" s="644"/>
      <c r="J52" s="681"/>
      <c r="K52" s="643" t="s">
        <v>148</v>
      </c>
      <c r="L52" s="644"/>
      <c r="M52" s="644"/>
      <c r="N52" s="681"/>
      <c r="O52" s="435"/>
      <c r="P52" s="437"/>
      <c r="Q52" s="74"/>
      <c r="R52" s="75"/>
      <c r="S52" s="63"/>
    </row>
    <row r="53" spans="2:19" ht="12">
      <c r="B53" s="78" t="s">
        <v>20</v>
      </c>
      <c r="C53" s="678"/>
      <c r="D53" s="679"/>
      <c r="E53" s="463">
        <f>C38*E38*O38</f>
        <v>0</v>
      </c>
      <c r="F53" s="464"/>
      <c r="G53" s="678"/>
      <c r="H53" s="679"/>
      <c r="I53" s="463">
        <f>G38*I38*O38</f>
        <v>0</v>
      </c>
      <c r="J53" s="464"/>
      <c r="K53" s="678"/>
      <c r="L53" s="679"/>
      <c r="M53" s="463">
        <f>K38*M38*O38</f>
        <v>0</v>
      </c>
      <c r="N53" s="464"/>
      <c r="O53" s="208">
        <v>1</v>
      </c>
      <c r="P53" s="76"/>
      <c r="Q53" s="697">
        <f>E53+I53+M53</f>
        <v>0</v>
      </c>
      <c r="R53" s="698"/>
      <c r="S53" s="64"/>
    </row>
    <row r="54" spans="2:19" ht="12">
      <c r="B54" s="72" t="s">
        <v>37</v>
      </c>
      <c r="C54" s="683"/>
      <c r="D54" s="684"/>
      <c r="E54" s="685">
        <f>C39*E39*P39</f>
        <v>0</v>
      </c>
      <c r="F54" s="686"/>
      <c r="G54" s="683"/>
      <c r="H54" s="684"/>
      <c r="I54" s="685">
        <f>G39*I39*P39</f>
        <v>0</v>
      </c>
      <c r="J54" s="686"/>
      <c r="K54" s="683"/>
      <c r="L54" s="684"/>
      <c r="M54" s="685">
        <f>K39*M39*P39</f>
        <v>0</v>
      </c>
      <c r="N54" s="686"/>
      <c r="O54" s="77"/>
      <c r="P54" s="196">
        <v>1</v>
      </c>
      <c r="Q54" s="687">
        <f>E54+I54+M54</f>
        <v>0</v>
      </c>
      <c r="R54" s="688"/>
      <c r="S54" s="64"/>
    </row>
    <row r="55" spans="2:19" ht="12">
      <c r="B55" s="71" t="s">
        <v>56</v>
      </c>
      <c r="C55" s="678"/>
      <c r="D55" s="679"/>
      <c r="E55" s="463">
        <f>C40*E40</f>
        <v>4188105</v>
      </c>
      <c r="F55" s="464"/>
      <c r="G55" s="678"/>
      <c r="H55" s="679"/>
      <c r="I55" s="463">
        <f>G40*I40</f>
        <v>0</v>
      </c>
      <c r="J55" s="464"/>
      <c r="K55" s="678"/>
      <c r="L55" s="679"/>
      <c r="M55" s="463">
        <f>K40*M40</f>
        <v>0</v>
      </c>
      <c r="N55" s="464"/>
      <c r="O55" s="54"/>
      <c r="P55" s="57"/>
      <c r="Q55" s="697">
        <f>E55+I55+M55</f>
        <v>4188105</v>
      </c>
      <c r="R55" s="698"/>
      <c r="S55" s="64"/>
    </row>
    <row r="56" spans="2:19" ht="12">
      <c r="B56" s="71" t="s">
        <v>40</v>
      </c>
      <c r="C56" s="676"/>
      <c r="D56" s="677"/>
      <c r="E56" s="469">
        <f>C41*E41</f>
        <v>8922990</v>
      </c>
      <c r="F56" s="470"/>
      <c r="G56" s="676"/>
      <c r="H56" s="677"/>
      <c r="I56" s="469">
        <f>G41*I41</f>
        <v>0</v>
      </c>
      <c r="J56" s="470"/>
      <c r="K56" s="676"/>
      <c r="L56" s="677"/>
      <c r="M56" s="469">
        <f>K41*M41</f>
        <v>0</v>
      </c>
      <c r="N56" s="470"/>
      <c r="O56" s="54"/>
      <c r="P56" s="58"/>
      <c r="Q56" s="695">
        <f>E56+I56+M56</f>
        <v>8922990</v>
      </c>
      <c r="R56" s="696"/>
      <c r="S56" s="64"/>
    </row>
    <row r="57" spans="2:19" ht="12">
      <c r="B57" s="71"/>
      <c r="C57" s="178"/>
      <c r="D57" s="184"/>
      <c r="E57" s="192"/>
      <c r="F57" s="193"/>
      <c r="G57" s="178"/>
      <c r="H57" s="184"/>
      <c r="I57" s="192"/>
      <c r="J57" s="193"/>
      <c r="K57" s="178"/>
      <c r="L57" s="184"/>
      <c r="M57" s="192"/>
      <c r="N57" s="193"/>
      <c r="O57" s="55"/>
      <c r="P57" s="58"/>
      <c r="Q57" s="465"/>
      <c r="R57" s="466"/>
      <c r="S57" s="64"/>
    </row>
    <row r="58" spans="2:19" ht="12">
      <c r="B58" s="70"/>
      <c r="C58" s="178"/>
      <c r="D58" s="184"/>
      <c r="E58" s="192"/>
      <c r="F58" s="193"/>
      <c r="G58" s="178"/>
      <c r="H58" s="184"/>
      <c r="I58" s="192"/>
      <c r="J58" s="193"/>
      <c r="K58" s="178"/>
      <c r="L58" s="184"/>
      <c r="M58" s="192"/>
      <c r="N58" s="193"/>
      <c r="O58" s="55"/>
      <c r="P58" s="58"/>
      <c r="Q58" s="465"/>
      <c r="R58" s="466"/>
      <c r="S58" s="64"/>
    </row>
    <row r="59" spans="2:19" ht="12">
      <c r="B59" s="72"/>
      <c r="C59" s="177"/>
      <c r="D59" s="200"/>
      <c r="E59" s="190"/>
      <c r="F59" s="191"/>
      <c r="G59" s="177"/>
      <c r="H59" s="187"/>
      <c r="I59" s="192"/>
      <c r="J59" s="197"/>
      <c r="K59" s="177"/>
      <c r="L59" s="187"/>
      <c r="M59" s="192"/>
      <c r="N59" s="197"/>
      <c r="O59" s="56"/>
      <c r="P59" s="59"/>
      <c r="Q59" s="465"/>
      <c r="R59" s="466"/>
      <c r="S59" s="64"/>
    </row>
    <row r="60" spans="2:19" ht="12">
      <c r="B60" s="79" t="s">
        <v>17</v>
      </c>
      <c r="C60" s="689">
        <f>E60/Q60</f>
        <v>1</v>
      </c>
      <c r="D60" s="690"/>
      <c r="E60" s="691">
        <f>SUM(E53:F59)</f>
        <v>13111095</v>
      </c>
      <c r="F60" s="682"/>
      <c r="G60" s="692">
        <f>I60/Q60</f>
        <v>0</v>
      </c>
      <c r="H60" s="693"/>
      <c r="I60" s="682">
        <f>SUM(I53:J59)</f>
        <v>0</v>
      </c>
      <c r="J60" s="682"/>
      <c r="K60" s="692">
        <f>M60/Q60</f>
        <v>0</v>
      </c>
      <c r="L60" s="693"/>
      <c r="M60" s="682">
        <f>SUM(M53:N59)</f>
        <v>0</v>
      </c>
      <c r="N60" s="682"/>
      <c r="O60" s="17"/>
      <c r="P60" s="60"/>
      <c r="Q60" s="694">
        <f>ROUNDDOWN(SUM(Q53:Q59),0)</f>
        <v>13111095</v>
      </c>
      <c r="R60" s="682"/>
      <c r="S60" s="64"/>
    </row>
  </sheetData>
  <sheetProtection/>
  <mergeCells count="134">
    <mergeCell ref="AD41:AE41"/>
    <mergeCell ref="X42:Y42"/>
    <mergeCell ref="AB42:AC42"/>
    <mergeCell ref="AD42:AE42"/>
    <mergeCell ref="AF42:AG42"/>
    <mergeCell ref="C42:D42"/>
    <mergeCell ref="E42:F42"/>
    <mergeCell ref="I42:J42"/>
    <mergeCell ref="L42:M42"/>
    <mergeCell ref="N42:O42"/>
    <mergeCell ref="P42:Q42"/>
    <mergeCell ref="R42:S42"/>
    <mergeCell ref="X40:Y40"/>
    <mergeCell ref="AB40:AC40"/>
    <mergeCell ref="AD40:AE40"/>
    <mergeCell ref="AF40:AG40"/>
    <mergeCell ref="T42:U42"/>
    <mergeCell ref="V42:W42"/>
    <mergeCell ref="AF41:AG41"/>
    <mergeCell ref="V41:W41"/>
    <mergeCell ref="X41:Y41"/>
    <mergeCell ref="AB41:AC41"/>
    <mergeCell ref="AB38:AC38"/>
    <mergeCell ref="AD38:AE38"/>
    <mergeCell ref="AF38:AG38"/>
    <mergeCell ref="N39:O39"/>
    <mergeCell ref="R39:S39"/>
    <mergeCell ref="V39:W39"/>
    <mergeCell ref="X39:Y39"/>
    <mergeCell ref="AB39:AC39"/>
    <mergeCell ref="AD39:AE39"/>
    <mergeCell ref="AF39:AG39"/>
    <mergeCell ref="N38:O38"/>
    <mergeCell ref="P38:Q41"/>
    <mergeCell ref="R38:S38"/>
    <mergeCell ref="T38:U41"/>
    <mergeCell ref="V38:W38"/>
    <mergeCell ref="R40:S40"/>
    <mergeCell ref="V40:W40"/>
    <mergeCell ref="N41:O41"/>
    <mergeCell ref="R41:S41"/>
    <mergeCell ref="AB36:AC37"/>
    <mergeCell ref="AD36:AE37"/>
    <mergeCell ref="AF36:AG37"/>
    <mergeCell ref="L37:O37"/>
    <mergeCell ref="P37:S37"/>
    <mergeCell ref="T37:W37"/>
    <mergeCell ref="N36:O36"/>
    <mergeCell ref="P36:Q36"/>
    <mergeCell ref="R36:S36"/>
    <mergeCell ref="T36:U36"/>
    <mergeCell ref="X36:Y37"/>
    <mergeCell ref="A3:B4"/>
    <mergeCell ref="O3:O4"/>
    <mergeCell ref="A5:B5"/>
    <mergeCell ref="A7:B7"/>
    <mergeCell ref="A8:B8"/>
    <mergeCell ref="C3:N3"/>
    <mergeCell ref="A9:A13"/>
    <mergeCell ref="H15:J15"/>
    <mergeCell ref="E51:F51"/>
    <mergeCell ref="B36:B37"/>
    <mergeCell ref="C36:D36"/>
    <mergeCell ref="E36:F36"/>
    <mergeCell ref="X38:Y38"/>
    <mergeCell ref="G36:G37"/>
    <mergeCell ref="H36:H37"/>
    <mergeCell ref="I36:J37"/>
    <mergeCell ref="L36:M36"/>
    <mergeCell ref="V36:W36"/>
    <mergeCell ref="C39:D39"/>
    <mergeCell ref="C40:D40"/>
    <mergeCell ref="C41:D41"/>
    <mergeCell ref="E38:F38"/>
    <mergeCell ref="E39:F39"/>
    <mergeCell ref="E40:F40"/>
    <mergeCell ref="E41:F41"/>
    <mergeCell ref="C38:D38"/>
    <mergeCell ref="I51:J51"/>
    <mergeCell ref="I38:J38"/>
    <mergeCell ref="I39:J39"/>
    <mergeCell ref="I40:J40"/>
    <mergeCell ref="C53:D53"/>
    <mergeCell ref="E53:F53"/>
    <mergeCell ref="G53:H53"/>
    <mergeCell ref="I53:J53"/>
    <mergeCell ref="I41:J41"/>
    <mergeCell ref="C51:D51"/>
    <mergeCell ref="Q55:R55"/>
    <mergeCell ref="Q53:R53"/>
    <mergeCell ref="K52:N52"/>
    <mergeCell ref="K53:L53"/>
    <mergeCell ref="M53:N53"/>
    <mergeCell ref="C52:F52"/>
    <mergeCell ref="C60:D60"/>
    <mergeCell ref="E60:F60"/>
    <mergeCell ref="G60:H60"/>
    <mergeCell ref="I60:J60"/>
    <mergeCell ref="Q60:R60"/>
    <mergeCell ref="G56:H56"/>
    <mergeCell ref="I56:J56"/>
    <mergeCell ref="Q56:R56"/>
    <mergeCell ref="Q57:R57"/>
    <mergeCell ref="K60:L60"/>
    <mergeCell ref="E56:F56"/>
    <mergeCell ref="Q58:R58"/>
    <mergeCell ref="Q59:R59"/>
    <mergeCell ref="C54:D54"/>
    <mergeCell ref="E54:F54"/>
    <mergeCell ref="G54:H54"/>
    <mergeCell ref="I54:J54"/>
    <mergeCell ref="Q54:R54"/>
    <mergeCell ref="C55:D55"/>
    <mergeCell ref="I55:J55"/>
    <mergeCell ref="M60:N60"/>
    <mergeCell ref="K54:L54"/>
    <mergeCell ref="M54:N54"/>
    <mergeCell ref="K55:L55"/>
    <mergeCell ref="M55:N55"/>
    <mergeCell ref="N40:O40"/>
    <mergeCell ref="K51:L51"/>
    <mergeCell ref="M51:N51"/>
    <mergeCell ref="O51:O52"/>
    <mergeCell ref="L38:M41"/>
    <mergeCell ref="K56:L56"/>
    <mergeCell ref="M56:N56"/>
    <mergeCell ref="E55:F55"/>
    <mergeCell ref="G55:H55"/>
    <mergeCell ref="Q51:R51"/>
    <mergeCell ref="B51:B52"/>
    <mergeCell ref="G51:H51"/>
    <mergeCell ref="P51:P52"/>
    <mergeCell ref="G52:J52"/>
    <mergeCell ref="C56:D56"/>
  </mergeCells>
  <printOptions/>
  <pageMargins left="0.7086614173228347" right="0.1968503937007874" top="0.9055118110236221" bottom="0.2755905511811024" header="0.5118110236220472" footer="0.1968503937007874"/>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rgb="FF0070C0"/>
  </sheetPr>
  <dimension ref="B1:K31"/>
  <sheetViews>
    <sheetView view="pageBreakPreview" zoomScaleSheetLayoutView="100" workbookViewId="0" topLeftCell="B1">
      <selection activeCell="L1" sqref="L1"/>
    </sheetView>
  </sheetViews>
  <sheetFormatPr defaultColWidth="9.00390625" defaultRowHeight="12.75"/>
  <cols>
    <col min="1" max="1" width="9.125" style="0" hidden="1" customWidth="1"/>
    <col min="2" max="2" width="6.25390625" style="0" customWidth="1"/>
    <col min="3" max="3" width="3.25390625" style="0" customWidth="1"/>
    <col min="4" max="4" width="23.50390625" style="0" customWidth="1"/>
    <col min="5" max="8" width="12.50390625" style="0" hidden="1" customWidth="1"/>
    <col min="9" max="9" width="4.50390625" style="0" hidden="1" customWidth="1"/>
    <col min="10" max="10" width="13.125" style="0" customWidth="1"/>
    <col min="11" max="11" width="33.125" style="0" customWidth="1"/>
  </cols>
  <sheetData>
    <row r="1" spans="2:11" ht="13.5">
      <c r="B1" s="536" t="s">
        <v>229</v>
      </c>
      <c r="C1" s="536"/>
      <c r="D1" s="536"/>
      <c r="E1" s="536"/>
      <c r="F1" s="536"/>
      <c r="G1" s="536"/>
      <c r="H1" s="536"/>
      <c r="I1" s="536"/>
      <c r="J1" s="536"/>
      <c r="K1" s="536"/>
    </row>
    <row r="2" spans="2:4" ht="28.5" customHeight="1">
      <c r="B2" s="10" t="s">
        <v>50</v>
      </c>
      <c r="C2" s="10"/>
      <c r="D2" s="10"/>
    </row>
    <row r="3" spans="2:4" ht="15.75" customHeight="1" thickBot="1">
      <c r="B3" s="10"/>
      <c r="C3" s="10"/>
      <c r="D3" s="10"/>
    </row>
    <row r="4" spans="3:11" ht="24" customHeight="1" thickBot="1">
      <c r="C4" s="537" t="s">
        <v>44</v>
      </c>
      <c r="D4" s="538"/>
      <c r="E4" s="777" t="s">
        <v>45</v>
      </c>
      <c r="F4" s="778"/>
      <c r="G4" s="547"/>
      <c r="H4" s="548"/>
      <c r="I4" s="206" t="s">
        <v>47</v>
      </c>
      <c r="J4" s="549" t="s">
        <v>48</v>
      </c>
      <c r="K4" s="550"/>
    </row>
    <row r="5" spans="3:11" ht="30" customHeight="1" thickTop="1">
      <c r="C5" s="222" t="s">
        <v>101</v>
      </c>
      <c r="D5" s="223"/>
      <c r="E5" s="531"/>
      <c r="F5" s="779"/>
      <c r="G5" s="780">
        <f>ROUNDDOWN('●使用実績（免許センター）'!W38,0)</f>
        <v>0</v>
      </c>
      <c r="H5" s="781"/>
      <c r="I5" s="315"/>
      <c r="J5" s="782">
        <v>15701688</v>
      </c>
      <c r="K5" s="783"/>
    </row>
    <row r="6" spans="3:11" ht="30" customHeight="1">
      <c r="C6" s="224" t="s">
        <v>102</v>
      </c>
      <c r="D6" s="225"/>
      <c r="E6" s="542"/>
      <c r="F6" s="766"/>
      <c r="G6" s="767">
        <f>ROUNDDOWN('●使用実績（免許センター）'!W39,0)</f>
        <v>0</v>
      </c>
      <c r="H6" s="768"/>
      <c r="I6" s="316"/>
      <c r="J6" s="769">
        <v>1255338</v>
      </c>
      <c r="K6" s="770"/>
    </row>
    <row r="7" spans="3:11" ht="30" customHeight="1">
      <c r="C7" s="228" t="s">
        <v>107</v>
      </c>
      <c r="D7" s="147"/>
      <c r="E7" s="760"/>
      <c r="F7" s="761"/>
      <c r="G7" s="762">
        <f>'●使用実績（免許センター）'!W40</f>
        <v>0</v>
      </c>
      <c r="H7" s="763"/>
      <c r="I7" s="317"/>
      <c r="J7" s="764">
        <v>4188105</v>
      </c>
      <c r="K7" s="765"/>
    </row>
    <row r="8" spans="3:11" ht="30" customHeight="1" thickBot="1">
      <c r="C8" s="229" t="s">
        <v>108</v>
      </c>
      <c r="D8" s="230"/>
      <c r="E8" s="771"/>
      <c r="F8" s="772"/>
      <c r="G8" s="773">
        <f>'●使用実績（免許センター）'!W41</f>
        <v>0</v>
      </c>
      <c r="H8" s="774"/>
      <c r="I8" s="318"/>
      <c r="J8" s="775">
        <v>8922990</v>
      </c>
      <c r="K8" s="776"/>
    </row>
    <row r="9" spans="3:11" ht="30.75" customHeight="1" thickBot="1">
      <c r="C9" s="516" t="s">
        <v>49</v>
      </c>
      <c r="D9" s="749"/>
      <c r="E9" s="750"/>
      <c r="F9" s="751"/>
      <c r="G9" s="752">
        <f>ROUNDDOWN(SUM(G4:H8),0)</f>
        <v>0</v>
      </c>
      <c r="H9" s="753"/>
      <c r="I9" s="319">
        <f>SUM(I4:I7)</f>
        <v>0</v>
      </c>
      <c r="J9" s="754">
        <f>ROUNDDOWN(SUM(J4:K8),0)</f>
        <v>30068121</v>
      </c>
      <c r="K9" s="755"/>
    </row>
    <row r="10" spans="3:11" ht="0.75" customHeight="1" hidden="1" thickBot="1">
      <c r="C10" s="231"/>
      <c r="D10" s="232" t="s">
        <v>126</v>
      </c>
      <c r="E10" s="756"/>
      <c r="F10" s="757"/>
      <c r="G10" s="282"/>
      <c r="H10" s="283">
        <v>0</v>
      </c>
      <c r="I10" s="220"/>
      <c r="J10" s="758">
        <f>SUM(E10:H10)</f>
        <v>0</v>
      </c>
      <c r="K10" s="759"/>
    </row>
    <row r="11" spans="3:11" ht="29.25" customHeight="1" thickBot="1">
      <c r="C11" s="516" t="s">
        <v>182</v>
      </c>
      <c r="D11" s="517"/>
      <c r="E11" s="326"/>
      <c r="F11" s="326"/>
      <c r="G11" s="326"/>
      <c r="H11" s="326"/>
      <c r="I11" s="326"/>
      <c r="J11" s="737">
        <v>2227268</v>
      </c>
      <c r="K11" s="738"/>
    </row>
    <row r="12" spans="3:11" ht="29.25" customHeight="1" thickBot="1">
      <c r="C12" s="516" t="s">
        <v>183</v>
      </c>
      <c r="D12" s="517"/>
      <c r="E12" s="326"/>
      <c r="F12" s="326"/>
      <c r="G12" s="326"/>
      <c r="H12" s="326"/>
      <c r="I12" s="326"/>
      <c r="J12" s="737">
        <v>27840853</v>
      </c>
      <c r="K12" s="738"/>
    </row>
    <row r="13" ht="8.25" customHeight="1"/>
    <row r="14" spans="3:11" ht="17.25" customHeight="1">
      <c r="C14" s="565" t="s">
        <v>164</v>
      </c>
      <c r="D14" s="565"/>
      <c r="E14" s="565"/>
      <c r="F14" s="565"/>
      <c r="G14" s="565"/>
      <c r="H14" s="565"/>
      <c r="I14" s="565"/>
      <c r="J14" s="565"/>
      <c r="K14" s="565"/>
    </row>
    <row r="15" spans="2:11" ht="17.25" customHeight="1">
      <c r="B15" s="312" t="s">
        <v>174</v>
      </c>
      <c r="C15" s="564" t="s">
        <v>175</v>
      </c>
      <c r="D15" s="564"/>
      <c r="E15" s="564"/>
      <c r="F15" s="564"/>
      <c r="G15" s="564"/>
      <c r="H15" s="564"/>
      <c r="I15" s="564"/>
      <c r="J15" s="564"/>
      <c r="K15" s="564"/>
    </row>
    <row r="16" spans="3:11" ht="43.5" customHeight="1">
      <c r="C16" s="564"/>
      <c r="D16" s="564"/>
      <c r="E16" s="564"/>
      <c r="F16" s="564"/>
      <c r="G16" s="564"/>
      <c r="H16" s="564"/>
      <c r="I16" s="564"/>
      <c r="J16" s="564"/>
      <c r="K16" s="564"/>
    </row>
    <row r="17" ht="26.25" customHeight="1"/>
    <row r="18" spans="2:4" ht="27.75" customHeight="1">
      <c r="B18" s="205" t="s">
        <v>113</v>
      </c>
      <c r="C18" s="205"/>
      <c r="D18" s="205"/>
    </row>
    <row r="19" spans="2:4" ht="15.75" customHeight="1" thickBot="1">
      <c r="B19" s="205"/>
      <c r="C19" s="205"/>
      <c r="D19" s="205"/>
    </row>
    <row r="20" spans="3:11" ht="16.5" customHeight="1">
      <c r="C20" s="526"/>
      <c r="D20" s="527"/>
      <c r="E20" s="563" t="s">
        <v>45</v>
      </c>
      <c r="F20" s="748"/>
      <c r="G20" s="563" t="s">
        <v>46</v>
      </c>
      <c r="H20" s="546"/>
      <c r="I20" s="201" t="s">
        <v>47</v>
      </c>
      <c r="J20" s="553" t="s">
        <v>48</v>
      </c>
      <c r="K20" s="554"/>
    </row>
    <row r="21" spans="3:11" ht="16.5" customHeight="1" thickBot="1">
      <c r="C21" s="746"/>
      <c r="D21" s="747"/>
      <c r="E21" s="514" t="s">
        <v>112</v>
      </c>
      <c r="F21" s="515"/>
      <c r="G21" s="514" t="s">
        <v>112</v>
      </c>
      <c r="H21" s="515"/>
      <c r="I21" s="202"/>
      <c r="J21" s="207" t="s">
        <v>111</v>
      </c>
      <c r="K21" s="203" t="s">
        <v>112</v>
      </c>
    </row>
    <row r="22" spans="3:11" ht="33.75" customHeight="1" thickTop="1">
      <c r="C22" s="736" t="s">
        <v>199</v>
      </c>
      <c r="D22" s="400"/>
      <c r="E22" s="510"/>
      <c r="F22" s="743"/>
      <c r="G22" s="744">
        <f>'●使用実績（免許センター）'!E60</f>
        <v>13111095</v>
      </c>
      <c r="H22" s="745"/>
      <c r="I22" s="258"/>
      <c r="J22" s="280">
        <v>0.3334</v>
      </c>
      <c r="K22" s="321">
        <v>10024713</v>
      </c>
    </row>
    <row r="23" spans="3:11" ht="27.75" customHeight="1" hidden="1">
      <c r="C23" s="261"/>
      <c r="D23" s="281" t="s">
        <v>126</v>
      </c>
      <c r="E23" s="700"/>
      <c r="F23" s="686"/>
      <c r="G23" s="313"/>
      <c r="H23" s="314"/>
      <c r="I23" s="259"/>
      <c r="J23" s="288"/>
      <c r="K23" s="322">
        <f>SUM(E23:J23)</f>
        <v>0</v>
      </c>
    </row>
    <row r="24" spans="3:11" ht="34.5" customHeight="1">
      <c r="C24" s="736" t="s">
        <v>200</v>
      </c>
      <c r="D24" s="400"/>
      <c r="E24" s="508"/>
      <c r="F24" s="733"/>
      <c r="G24" s="734">
        <f>ROUNDDOWN('●使用実績（免許センター）'!I60,0)</f>
        <v>0</v>
      </c>
      <c r="H24" s="735"/>
      <c r="I24" s="262"/>
      <c r="J24" s="328">
        <v>0.3333</v>
      </c>
      <c r="K24" s="323">
        <v>10021704</v>
      </c>
    </row>
    <row r="25" spans="3:11" ht="27.75" customHeight="1" hidden="1">
      <c r="C25" s="261"/>
      <c r="D25" s="281" t="s">
        <v>126</v>
      </c>
      <c r="E25" s="700"/>
      <c r="F25" s="686"/>
      <c r="G25" s="313"/>
      <c r="H25" s="314">
        <v>0</v>
      </c>
      <c r="I25" s="263"/>
      <c r="J25" s="329"/>
      <c r="K25" s="322">
        <f>SUM(E25:H25)</f>
        <v>0</v>
      </c>
    </row>
    <row r="26" spans="3:11" ht="34.5" customHeight="1">
      <c r="C26" s="736" t="s">
        <v>201</v>
      </c>
      <c r="D26" s="400"/>
      <c r="E26" s="508"/>
      <c r="F26" s="733"/>
      <c r="G26" s="734">
        <f>ROUNDDOWN('●使用実績（免許センター）'!M60,0)</f>
        <v>0</v>
      </c>
      <c r="H26" s="735"/>
      <c r="I26" s="262"/>
      <c r="J26" s="328">
        <v>0.3333</v>
      </c>
      <c r="K26" s="323">
        <v>10021704</v>
      </c>
    </row>
    <row r="27" spans="3:11" ht="27.75" customHeight="1" hidden="1">
      <c r="C27" s="261"/>
      <c r="D27" s="281" t="s">
        <v>126</v>
      </c>
      <c r="E27" s="700"/>
      <c r="F27" s="686"/>
      <c r="G27" s="313"/>
      <c r="H27" s="314">
        <v>0</v>
      </c>
      <c r="I27" s="263"/>
      <c r="J27" s="260"/>
      <c r="K27" s="322">
        <f>SUM(E27:H27)</f>
        <v>0</v>
      </c>
    </row>
    <row r="28" spans="3:11" ht="33.75" customHeight="1" thickBot="1">
      <c r="C28" s="506" t="s">
        <v>127</v>
      </c>
      <c r="D28" s="626"/>
      <c r="E28" s="508"/>
      <c r="F28" s="733"/>
      <c r="G28" s="734">
        <f>SUM(G22:H26)</f>
        <v>13111095</v>
      </c>
      <c r="H28" s="735"/>
      <c r="I28" s="235"/>
      <c r="J28" s="739">
        <f>SUM(J22:J26)</f>
        <v>1</v>
      </c>
      <c r="K28" s="323">
        <f>K22+K24+K26</f>
        <v>30068121</v>
      </c>
    </row>
    <row r="29" spans="3:11" ht="3" customHeight="1" hidden="1" thickBot="1">
      <c r="C29" s="236"/>
      <c r="D29" s="240" t="s">
        <v>126</v>
      </c>
      <c r="E29" s="741"/>
      <c r="F29" s="742"/>
      <c r="G29" s="237"/>
      <c r="H29" s="238">
        <v>0</v>
      </c>
      <c r="I29" s="204"/>
      <c r="J29" s="740"/>
      <c r="K29" s="239">
        <f>K23+K27</f>
        <v>0</v>
      </c>
    </row>
    <row r="30" spans="3:11" ht="12">
      <c r="C30" s="320"/>
      <c r="D30" s="320"/>
      <c r="E30" s="320"/>
      <c r="F30" s="320"/>
      <c r="G30" s="320"/>
      <c r="H30" s="320"/>
      <c r="I30" s="320"/>
      <c r="J30" s="320"/>
      <c r="K30" s="320"/>
    </row>
    <row r="31" spans="3:11" ht="12">
      <c r="C31" s="133"/>
      <c r="D31" s="133"/>
      <c r="E31" s="133"/>
      <c r="F31" s="133"/>
      <c r="G31" s="133"/>
      <c r="H31" s="133"/>
      <c r="I31" s="133"/>
      <c r="J31" s="133"/>
      <c r="K31" s="133"/>
    </row>
  </sheetData>
  <sheetProtection/>
  <mergeCells count="52">
    <mergeCell ref="B1:K1"/>
    <mergeCell ref="C4:D4"/>
    <mergeCell ref="E4:F4"/>
    <mergeCell ref="G4:H4"/>
    <mergeCell ref="J4:K4"/>
    <mergeCell ref="E5:F5"/>
    <mergeCell ref="G5:H5"/>
    <mergeCell ref="J5:K5"/>
    <mergeCell ref="C12:D12"/>
    <mergeCell ref="E7:F7"/>
    <mergeCell ref="G7:H7"/>
    <mergeCell ref="J7:K7"/>
    <mergeCell ref="E6:F6"/>
    <mergeCell ref="G6:H6"/>
    <mergeCell ref="J6:K6"/>
    <mergeCell ref="E8:F8"/>
    <mergeCell ref="G8:H8"/>
    <mergeCell ref="J8:K8"/>
    <mergeCell ref="C9:D9"/>
    <mergeCell ref="E9:F9"/>
    <mergeCell ref="G9:H9"/>
    <mergeCell ref="J9:K9"/>
    <mergeCell ref="E10:F10"/>
    <mergeCell ref="J10:K10"/>
    <mergeCell ref="E22:F22"/>
    <mergeCell ref="G22:H22"/>
    <mergeCell ref="C20:D21"/>
    <mergeCell ref="E20:F20"/>
    <mergeCell ref="G20:H20"/>
    <mergeCell ref="J20:K20"/>
    <mergeCell ref="E21:F21"/>
    <mergeCell ref="G21:H21"/>
    <mergeCell ref="J11:K11"/>
    <mergeCell ref="J12:K12"/>
    <mergeCell ref="E25:F25"/>
    <mergeCell ref="C14:K14"/>
    <mergeCell ref="C15:K16"/>
    <mergeCell ref="C28:D28"/>
    <mergeCell ref="E28:F28"/>
    <mergeCell ref="G28:H28"/>
    <mergeCell ref="J28:J29"/>
    <mergeCell ref="E29:F29"/>
    <mergeCell ref="E27:F27"/>
    <mergeCell ref="E26:F26"/>
    <mergeCell ref="G26:H26"/>
    <mergeCell ref="G24:H24"/>
    <mergeCell ref="C11:D11"/>
    <mergeCell ref="E23:F23"/>
    <mergeCell ref="C26:D26"/>
    <mergeCell ref="C24:D24"/>
    <mergeCell ref="E24:F24"/>
    <mergeCell ref="C22:D22"/>
  </mergeCells>
  <printOptions/>
  <pageMargins left="0.96" right="0.196850393700787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P53"/>
  <sheetViews>
    <sheetView view="pageBreakPreview" zoomScaleSheetLayoutView="100" workbookViewId="0" topLeftCell="A1">
      <selection activeCell="J38" sqref="J38"/>
    </sheetView>
  </sheetViews>
  <sheetFormatPr defaultColWidth="9.00390625" defaultRowHeight="12.75"/>
  <cols>
    <col min="1" max="1" width="2.875" style="0" customWidth="1"/>
    <col min="2" max="2" width="19.125" style="0" customWidth="1"/>
    <col min="3" max="14" width="9.00390625" style="0" customWidth="1"/>
    <col min="15" max="16" width="9.75390625" style="0" customWidth="1"/>
  </cols>
  <sheetData>
    <row r="1" spans="1:15" ht="16.5">
      <c r="A1" s="18" t="s">
        <v>130</v>
      </c>
      <c r="B1" s="18"/>
      <c r="C1" s="18"/>
      <c r="D1" s="18"/>
      <c r="E1" s="18"/>
      <c r="F1" s="18"/>
      <c r="G1" s="18"/>
      <c r="H1" s="18"/>
      <c r="I1" s="18"/>
      <c r="J1" s="18"/>
      <c r="K1" s="18"/>
      <c r="L1" s="18"/>
      <c r="M1" s="18"/>
      <c r="N1" s="18"/>
      <c r="O1" s="18"/>
    </row>
    <row r="2" ht="13.5" customHeight="1">
      <c r="B2" t="s">
        <v>19</v>
      </c>
    </row>
    <row r="3" spans="1:15" ht="26.25" customHeight="1">
      <c r="A3" s="702" t="s">
        <v>5</v>
      </c>
      <c r="B3" s="703"/>
      <c r="C3" s="419" t="s">
        <v>131</v>
      </c>
      <c r="D3" s="420"/>
      <c r="E3" s="420"/>
      <c r="F3" s="420"/>
      <c r="G3" s="420"/>
      <c r="H3" s="420"/>
      <c r="I3" s="420"/>
      <c r="J3" s="420"/>
      <c r="K3" s="420"/>
      <c r="L3" s="420"/>
      <c r="M3" s="420"/>
      <c r="N3" s="421"/>
      <c r="O3" s="422" t="s">
        <v>17</v>
      </c>
    </row>
    <row r="4" spans="1:15" ht="26.25" customHeight="1">
      <c r="A4" s="704"/>
      <c r="B4" s="705"/>
      <c r="C4" s="2" t="s">
        <v>14</v>
      </c>
      <c r="D4" s="2" t="s">
        <v>6</v>
      </c>
      <c r="E4" s="3" t="s">
        <v>7</v>
      </c>
      <c r="F4" s="3" t="s">
        <v>8</v>
      </c>
      <c r="G4" s="3" t="s">
        <v>9</v>
      </c>
      <c r="H4" s="3" t="s">
        <v>10</v>
      </c>
      <c r="I4" s="3" t="s">
        <v>11</v>
      </c>
      <c r="J4" s="3" t="s">
        <v>12</v>
      </c>
      <c r="K4" s="3" t="s">
        <v>13</v>
      </c>
      <c r="L4" s="3" t="s">
        <v>15</v>
      </c>
      <c r="M4" s="3" t="s">
        <v>16</v>
      </c>
      <c r="N4" s="3" t="s">
        <v>118</v>
      </c>
      <c r="O4" s="423"/>
    </row>
    <row r="5" spans="1:15" ht="27" customHeight="1">
      <c r="A5" s="706" t="s">
        <v>0</v>
      </c>
      <c r="B5" s="707"/>
      <c r="C5" s="25">
        <v>141</v>
      </c>
      <c r="D5" s="26">
        <v>141</v>
      </c>
      <c r="E5" s="26">
        <v>141</v>
      </c>
      <c r="F5" s="26">
        <v>141</v>
      </c>
      <c r="G5" s="26">
        <v>141</v>
      </c>
      <c r="H5" s="26">
        <v>141</v>
      </c>
      <c r="I5" s="26">
        <v>141</v>
      </c>
      <c r="J5" s="28">
        <v>141</v>
      </c>
      <c r="K5" s="28">
        <v>141</v>
      </c>
      <c r="L5" s="27"/>
      <c r="M5" s="27"/>
      <c r="N5" s="27"/>
      <c r="O5" s="29" t="s">
        <v>18</v>
      </c>
    </row>
    <row r="6" spans="1:15" ht="27" customHeight="1">
      <c r="A6" s="12"/>
      <c r="B6" s="13" t="s">
        <v>119</v>
      </c>
      <c r="C6" s="25">
        <v>0</v>
      </c>
      <c r="D6" s="26">
        <v>0</v>
      </c>
      <c r="E6" s="26">
        <v>0</v>
      </c>
      <c r="F6" s="26">
        <v>0</v>
      </c>
      <c r="G6" s="26">
        <v>0</v>
      </c>
      <c r="H6" s="26">
        <v>0</v>
      </c>
      <c r="I6" s="26">
        <v>0</v>
      </c>
      <c r="J6" s="28">
        <v>0</v>
      </c>
      <c r="K6" s="51">
        <v>0</v>
      </c>
      <c r="L6" s="27"/>
      <c r="M6" s="27"/>
      <c r="N6" s="27"/>
      <c r="O6" s="30" t="s">
        <v>18</v>
      </c>
    </row>
    <row r="7" spans="1:15" ht="27" customHeight="1">
      <c r="A7" s="708" t="s">
        <v>1</v>
      </c>
      <c r="B7" s="709"/>
      <c r="C7" s="31">
        <v>141</v>
      </c>
      <c r="D7" s="32">
        <v>112</v>
      </c>
      <c r="E7" s="20">
        <v>112</v>
      </c>
      <c r="F7" s="20">
        <v>85</v>
      </c>
      <c r="G7" s="20">
        <v>67</v>
      </c>
      <c r="H7" s="20">
        <v>67</v>
      </c>
      <c r="I7" s="52">
        <v>97</v>
      </c>
      <c r="J7" s="33">
        <v>96</v>
      </c>
      <c r="K7" s="33">
        <v>87</v>
      </c>
      <c r="L7" s="20"/>
      <c r="M7" s="20"/>
      <c r="N7" s="20"/>
      <c r="O7" s="30" t="s">
        <v>18</v>
      </c>
    </row>
    <row r="8" spans="1:15" ht="27" customHeight="1">
      <c r="A8" s="710" t="s">
        <v>2</v>
      </c>
      <c r="B8" s="711"/>
      <c r="C8" s="35">
        <f>SUM(C9:C13)</f>
        <v>40902</v>
      </c>
      <c r="D8" s="36">
        <f>SUM(D9:D13)</f>
        <v>38550</v>
      </c>
      <c r="E8" s="36">
        <f>SUM(E9:E13)</f>
        <v>38400</v>
      </c>
      <c r="F8" s="36">
        <f>SUM(F9:F13)</f>
        <v>32706</v>
      </c>
      <c r="G8" s="36">
        <f>SUM(G9:G13)</f>
        <v>30966</v>
      </c>
      <c r="H8" s="36">
        <f aca="true" t="shared" si="0" ref="H8:M8">SUM(H9:H13)</f>
        <v>32028</v>
      </c>
      <c r="I8" s="36">
        <f t="shared" si="0"/>
        <v>39798</v>
      </c>
      <c r="J8" s="36">
        <f t="shared" si="0"/>
        <v>41388</v>
      </c>
      <c r="K8" s="36">
        <f t="shared" si="0"/>
        <v>38772</v>
      </c>
      <c r="L8" s="36">
        <f t="shared" si="0"/>
        <v>0</v>
      </c>
      <c r="M8" s="36">
        <f t="shared" si="0"/>
        <v>0</v>
      </c>
      <c r="N8" s="35">
        <f>SUM(N9:N13)</f>
        <v>0</v>
      </c>
      <c r="O8" s="37">
        <f>SUM(C8:N8)</f>
        <v>333510</v>
      </c>
    </row>
    <row r="9" spans="1:15" ht="27" customHeight="1">
      <c r="A9" s="712" t="s">
        <v>4</v>
      </c>
      <c r="B9" s="67" t="s">
        <v>31</v>
      </c>
      <c r="C9" s="26"/>
      <c r="D9" s="26"/>
      <c r="E9" s="27"/>
      <c r="F9" s="27"/>
      <c r="G9" s="27"/>
      <c r="H9" s="27"/>
      <c r="I9" s="27">
        <v>17130</v>
      </c>
      <c r="J9" s="27">
        <v>17748</v>
      </c>
      <c r="K9" s="27">
        <v>15132</v>
      </c>
      <c r="L9" s="27"/>
      <c r="M9" s="27"/>
      <c r="N9" s="27"/>
      <c r="O9" s="38">
        <f>SUM(C9:N9)</f>
        <v>50010</v>
      </c>
    </row>
    <row r="10" spans="1:15" ht="27" customHeight="1">
      <c r="A10" s="713"/>
      <c r="B10" s="67" t="s">
        <v>3</v>
      </c>
      <c r="C10" s="26"/>
      <c r="D10" s="26"/>
      <c r="E10" s="27"/>
      <c r="F10" s="27"/>
      <c r="G10" s="27"/>
      <c r="H10" s="27"/>
      <c r="I10" s="27">
        <v>5148</v>
      </c>
      <c r="J10" s="27">
        <v>5394</v>
      </c>
      <c r="K10" s="27">
        <v>4440</v>
      </c>
      <c r="L10" s="27"/>
      <c r="M10" s="27"/>
      <c r="N10" s="27"/>
      <c r="O10" s="38">
        <f>SUM(C10:N10)</f>
        <v>14982</v>
      </c>
    </row>
    <row r="11" spans="1:15" ht="27" customHeight="1">
      <c r="A11" s="713"/>
      <c r="B11" s="68" t="s">
        <v>32</v>
      </c>
      <c r="C11" s="32">
        <v>22140</v>
      </c>
      <c r="D11" s="32">
        <v>22044</v>
      </c>
      <c r="E11" s="20">
        <v>21138</v>
      </c>
      <c r="F11" s="20">
        <v>17898</v>
      </c>
      <c r="G11" s="20">
        <v>13614</v>
      </c>
      <c r="H11" s="20">
        <v>17940</v>
      </c>
      <c r="I11" s="20"/>
      <c r="J11" s="20"/>
      <c r="K11" s="20"/>
      <c r="L11" s="20"/>
      <c r="M11" s="20"/>
      <c r="N11" s="20"/>
      <c r="O11" s="23"/>
    </row>
    <row r="12" spans="1:15" ht="27" customHeight="1">
      <c r="A12" s="713"/>
      <c r="B12" s="265" t="s">
        <v>115</v>
      </c>
      <c r="C12" s="32">
        <v>18762</v>
      </c>
      <c r="D12" s="32">
        <v>16506</v>
      </c>
      <c r="E12" s="20">
        <v>17262</v>
      </c>
      <c r="F12" s="20">
        <v>14808</v>
      </c>
      <c r="G12" s="20">
        <v>17352</v>
      </c>
      <c r="H12" s="20">
        <v>14088</v>
      </c>
      <c r="I12" s="20">
        <v>17520</v>
      </c>
      <c r="J12" s="20">
        <v>18246</v>
      </c>
      <c r="K12" s="20">
        <v>19200</v>
      </c>
      <c r="L12" s="20"/>
      <c r="M12" s="20"/>
      <c r="N12" s="20"/>
      <c r="O12" s="23"/>
    </row>
    <row r="13" spans="1:15" ht="23.25" customHeight="1">
      <c r="A13" s="714"/>
      <c r="B13" s="50"/>
      <c r="C13" s="35"/>
      <c r="D13" s="35"/>
      <c r="E13" s="36"/>
      <c r="F13" s="36"/>
      <c r="G13" s="36"/>
      <c r="H13" s="36"/>
      <c r="I13" s="36"/>
      <c r="J13" s="36"/>
      <c r="K13" s="36"/>
      <c r="L13" s="36"/>
      <c r="M13" s="36"/>
      <c r="N13" s="36"/>
      <c r="O13" s="37"/>
    </row>
    <row r="15" spans="2:10" ht="27" customHeight="1">
      <c r="B15" s="183" t="s">
        <v>133</v>
      </c>
      <c r="C15" s="183"/>
      <c r="D15" s="183"/>
      <c r="E15" s="183"/>
      <c r="F15" s="183"/>
      <c r="H15" s="792"/>
      <c r="I15" s="793"/>
      <c r="J15" s="793"/>
    </row>
    <row r="16" spans="2:16" ht="27" customHeight="1">
      <c r="B16" s="6"/>
      <c r="C16" s="5" t="s">
        <v>25</v>
      </c>
      <c r="D16" s="5" t="s">
        <v>26</v>
      </c>
      <c r="E16" s="62" t="s">
        <v>27</v>
      </c>
      <c r="F16" s="62" t="s">
        <v>28</v>
      </c>
      <c r="G16" s="62" t="s">
        <v>15</v>
      </c>
      <c r="H16" s="5" t="s">
        <v>29</v>
      </c>
      <c r="I16" s="5" t="s">
        <v>30</v>
      </c>
      <c r="J16" s="5" t="s">
        <v>14</v>
      </c>
      <c r="K16" s="5" t="s">
        <v>6</v>
      </c>
      <c r="L16" s="5" t="s">
        <v>7</v>
      </c>
      <c r="M16" s="5" t="s">
        <v>23</v>
      </c>
      <c r="N16" s="5" t="s">
        <v>24</v>
      </c>
      <c r="O16" s="14" t="s">
        <v>17</v>
      </c>
      <c r="P16" s="8"/>
    </row>
    <row r="17" spans="2:16" ht="27" customHeight="1">
      <c r="B17" s="47" t="s">
        <v>134</v>
      </c>
      <c r="C17" s="20">
        <v>0</v>
      </c>
      <c r="D17" s="20">
        <v>17100</v>
      </c>
      <c r="E17" s="20">
        <v>46300</v>
      </c>
      <c r="F17" s="20">
        <v>32000</v>
      </c>
      <c r="G17" s="20">
        <v>0</v>
      </c>
      <c r="H17" s="20">
        <v>0</v>
      </c>
      <c r="I17" s="20">
        <v>0</v>
      </c>
      <c r="J17" s="20">
        <v>0</v>
      </c>
      <c r="K17" s="61">
        <v>0</v>
      </c>
      <c r="L17" s="61">
        <v>0</v>
      </c>
      <c r="M17" s="20">
        <v>0</v>
      </c>
      <c r="N17" s="20">
        <v>0</v>
      </c>
      <c r="O17" s="21">
        <f>SUM(C17:N17)</f>
        <v>95400</v>
      </c>
      <c r="P17" s="8"/>
    </row>
    <row r="18" spans="2:16" ht="27" customHeight="1">
      <c r="B18" s="46" t="s">
        <v>135</v>
      </c>
      <c r="C18" s="22">
        <v>0</v>
      </c>
      <c r="D18" s="22">
        <v>5100</v>
      </c>
      <c r="E18" s="22">
        <v>0</v>
      </c>
      <c r="F18" s="22">
        <v>0</v>
      </c>
      <c r="G18" s="22">
        <v>0</v>
      </c>
      <c r="H18" s="22">
        <v>0</v>
      </c>
      <c r="I18" s="22">
        <v>0</v>
      </c>
      <c r="J18" s="22">
        <v>0</v>
      </c>
      <c r="K18" s="22">
        <v>0</v>
      </c>
      <c r="L18" s="22">
        <v>0</v>
      </c>
      <c r="M18" s="22">
        <v>0</v>
      </c>
      <c r="N18" s="22">
        <v>0</v>
      </c>
      <c r="O18" s="21">
        <f>SUM(C18:N18)</f>
        <v>5100</v>
      </c>
      <c r="P18" s="8"/>
    </row>
    <row r="19" spans="2:15" ht="27" customHeight="1">
      <c r="B19" s="46" t="s">
        <v>136</v>
      </c>
      <c r="C19" s="22">
        <v>18000</v>
      </c>
      <c r="D19" s="22"/>
      <c r="E19" s="22"/>
      <c r="F19" s="22"/>
      <c r="G19" s="22"/>
      <c r="H19" s="22"/>
      <c r="I19" s="22"/>
      <c r="J19" s="22"/>
      <c r="K19" s="22"/>
      <c r="L19" s="22"/>
      <c r="M19" s="22"/>
      <c r="N19" s="22"/>
      <c r="O19" s="21">
        <f>SUM(C19:L19)</f>
        <v>18000</v>
      </c>
    </row>
    <row r="20" spans="2:15" ht="27" customHeight="1">
      <c r="B20" s="45" t="s">
        <v>132</v>
      </c>
      <c r="C20" s="20">
        <v>14000</v>
      </c>
      <c r="D20" s="20">
        <v>17500</v>
      </c>
      <c r="E20" s="20"/>
      <c r="F20" s="20"/>
      <c r="G20" s="20"/>
      <c r="H20" s="20"/>
      <c r="I20" s="20"/>
      <c r="J20" s="20"/>
      <c r="K20" s="20"/>
      <c r="L20" s="20"/>
      <c r="M20" s="20"/>
      <c r="N20" s="20"/>
      <c r="O20" s="21">
        <f>SUM(C20:L20)</f>
        <v>31500</v>
      </c>
    </row>
    <row r="21" spans="2:15" ht="26.25" customHeight="1">
      <c r="B21" s="44"/>
      <c r="C21" s="24"/>
      <c r="D21" s="24"/>
      <c r="E21" s="24"/>
      <c r="F21" s="24"/>
      <c r="G21" s="24"/>
      <c r="H21" s="24"/>
      <c r="I21" s="24"/>
      <c r="J21" s="24"/>
      <c r="K21" s="24"/>
      <c r="L21" s="24"/>
      <c r="M21" s="24"/>
      <c r="N21" s="24"/>
      <c r="O21" s="21">
        <f>SUM(C21:L21)</f>
        <v>0</v>
      </c>
    </row>
    <row r="22" spans="2:15" ht="22.5" customHeight="1">
      <c r="B22" s="73" t="s">
        <v>55</v>
      </c>
      <c r="C22" s="176">
        <f>SUM(C17:C21)</f>
        <v>32000</v>
      </c>
      <c r="D22" s="19">
        <f aca="true" t="shared" si="1" ref="D22:K22">SUM(D17:D21)</f>
        <v>39700</v>
      </c>
      <c r="E22" s="19">
        <f t="shared" si="1"/>
        <v>46300</v>
      </c>
      <c r="F22" s="19">
        <f t="shared" si="1"/>
        <v>32000</v>
      </c>
      <c r="G22" s="19">
        <f t="shared" si="1"/>
        <v>0</v>
      </c>
      <c r="H22" s="19">
        <f t="shared" si="1"/>
        <v>0</v>
      </c>
      <c r="I22" s="19">
        <f t="shared" si="1"/>
        <v>0</v>
      </c>
      <c r="J22" s="19">
        <f t="shared" si="1"/>
        <v>0</v>
      </c>
      <c r="K22" s="176">
        <f t="shared" si="1"/>
        <v>0</v>
      </c>
      <c r="L22" s="176">
        <f>SUM(L17:L21)</f>
        <v>0</v>
      </c>
      <c r="M22" s="176">
        <f>SUM(M17:M21)</f>
        <v>0</v>
      </c>
      <c r="N22" s="176">
        <f>SUM(N17:N21)</f>
        <v>0</v>
      </c>
      <c r="O22" s="53">
        <f>SUM(O17:O21)</f>
        <v>150000</v>
      </c>
    </row>
    <row r="23" ht="21" customHeight="1">
      <c r="A23" t="s">
        <v>41</v>
      </c>
    </row>
    <row r="24" ht="21" customHeight="1">
      <c r="A24" t="s">
        <v>42</v>
      </c>
    </row>
    <row r="26" spans="2:3" ht="16.5">
      <c r="B26" s="11" t="s">
        <v>100</v>
      </c>
      <c r="C26" s="10"/>
    </row>
    <row r="27" spans="2:15" ht="25.5" customHeight="1">
      <c r="B27" s="438"/>
      <c r="C27" s="440" t="s">
        <v>53</v>
      </c>
      <c r="D27" s="441"/>
      <c r="E27" s="430" t="s">
        <v>52</v>
      </c>
      <c r="F27" s="431"/>
      <c r="G27" s="440" t="s">
        <v>53</v>
      </c>
      <c r="H27" s="441"/>
      <c r="I27" s="430" t="s">
        <v>52</v>
      </c>
      <c r="J27" s="431"/>
      <c r="K27" s="434" t="s">
        <v>149</v>
      </c>
      <c r="L27" s="436" t="s">
        <v>36</v>
      </c>
      <c r="M27" s="442" t="s">
        <v>22</v>
      </c>
      <c r="N27" s="680"/>
      <c r="O27" s="63"/>
    </row>
    <row r="28" spans="2:15" ht="12">
      <c r="B28" s="439"/>
      <c r="C28" s="643" t="s">
        <v>137</v>
      </c>
      <c r="D28" s="644"/>
      <c r="E28" s="644"/>
      <c r="F28" s="681"/>
      <c r="G28" s="643" t="s">
        <v>138</v>
      </c>
      <c r="H28" s="644"/>
      <c r="I28" s="644"/>
      <c r="J28" s="681"/>
      <c r="K28" s="435"/>
      <c r="L28" s="437"/>
      <c r="M28" s="74"/>
      <c r="N28" s="75"/>
      <c r="O28" s="63"/>
    </row>
    <row r="29" spans="2:15" ht="12">
      <c r="B29" s="78" t="s">
        <v>20</v>
      </c>
      <c r="C29" s="446">
        <f>200*10</f>
        <v>2000</v>
      </c>
      <c r="D29" s="447"/>
      <c r="E29" s="463">
        <v>2127.6</v>
      </c>
      <c r="F29" s="464"/>
      <c r="G29" s="446">
        <f>200*2</f>
        <v>400</v>
      </c>
      <c r="H29" s="447"/>
      <c r="I29" s="463">
        <v>2127.6</v>
      </c>
      <c r="J29" s="464"/>
      <c r="K29" s="208">
        <v>1</v>
      </c>
      <c r="L29" s="76"/>
      <c r="M29" s="697">
        <f>((C29*E29)+(G29*I29))*K29</f>
        <v>5106240</v>
      </c>
      <c r="N29" s="698"/>
      <c r="O29" s="64"/>
    </row>
    <row r="30" spans="2:15" ht="12">
      <c r="B30" s="72" t="s">
        <v>37</v>
      </c>
      <c r="C30" s="700"/>
      <c r="D30" s="701"/>
      <c r="E30" s="685"/>
      <c r="F30" s="686"/>
      <c r="G30" s="700"/>
      <c r="H30" s="701"/>
      <c r="I30" s="685"/>
      <c r="J30" s="686"/>
      <c r="K30" s="77"/>
      <c r="L30" s="196"/>
      <c r="M30" s="687"/>
      <c r="N30" s="688"/>
      <c r="O30" s="64"/>
    </row>
    <row r="31" spans="2:15" ht="12">
      <c r="B31" s="71" t="s">
        <v>33</v>
      </c>
      <c r="C31" s="446"/>
      <c r="D31" s="447"/>
      <c r="E31" s="790">
        <v>11.78</v>
      </c>
      <c r="F31" s="791"/>
      <c r="G31" s="446">
        <f>SUM(M17:N17)</f>
        <v>0</v>
      </c>
      <c r="H31" s="447"/>
      <c r="I31" s="790"/>
      <c r="J31" s="791"/>
      <c r="K31" s="54"/>
      <c r="L31" s="57"/>
      <c r="M31" s="697">
        <f>C31*E31+G31*I31</f>
        <v>0</v>
      </c>
      <c r="N31" s="698"/>
      <c r="O31" s="64"/>
    </row>
    <row r="32" spans="2:15" ht="12">
      <c r="B32" s="71" t="s">
        <v>3</v>
      </c>
      <c r="C32" s="467"/>
      <c r="D32" s="468"/>
      <c r="E32" s="788">
        <v>14.16</v>
      </c>
      <c r="F32" s="789"/>
      <c r="G32" s="467">
        <f>SUM(M18:N18)</f>
        <v>0</v>
      </c>
      <c r="H32" s="468"/>
      <c r="I32" s="788"/>
      <c r="J32" s="789"/>
      <c r="K32" s="54"/>
      <c r="L32" s="58"/>
      <c r="M32" s="695">
        <f>C32*E32+G32*I32</f>
        <v>0</v>
      </c>
      <c r="N32" s="696"/>
      <c r="O32" s="64"/>
    </row>
    <row r="33" spans="2:15" ht="12">
      <c r="B33" s="71" t="s">
        <v>34</v>
      </c>
      <c r="C33" s="189"/>
      <c r="D33" s="198"/>
      <c r="E33" s="192"/>
      <c r="F33" s="193">
        <v>10.95</v>
      </c>
      <c r="G33" s="189"/>
      <c r="H33" s="198"/>
      <c r="I33" s="192"/>
      <c r="J33" s="193">
        <v>10.95</v>
      </c>
      <c r="K33" s="55"/>
      <c r="L33" s="58"/>
      <c r="M33" s="695">
        <f>C33*E33+G33*I33</f>
        <v>0</v>
      </c>
      <c r="N33" s="696"/>
      <c r="O33" s="64"/>
    </row>
    <row r="34" spans="2:15" ht="12">
      <c r="B34" s="266" t="s">
        <v>115</v>
      </c>
      <c r="C34" s="189"/>
      <c r="D34" s="198"/>
      <c r="E34" s="192"/>
      <c r="F34" s="193">
        <v>9.62</v>
      </c>
      <c r="G34" s="189"/>
      <c r="H34" s="198"/>
      <c r="I34" s="192"/>
      <c r="J34" s="193">
        <v>9.62</v>
      </c>
      <c r="K34" s="55"/>
      <c r="L34" s="58"/>
      <c r="M34" s="695">
        <f>C34*E34+G34*I34</f>
        <v>0</v>
      </c>
      <c r="N34" s="696"/>
      <c r="O34" s="64"/>
    </row>
    <row r="35" spans="2:15" ht="12">
      <c r="B35" s="72"/>
      <c r="C35" s="188"/>
      <c r="D35" s="199"/>
      <c r="E35" s="192"/>
      <c r="F35" s="197"/>
      <c r="G35" s="188"/>
      <c r="H35" s="199"/>
      <c r="I35" s="192"/>
      <c r="J35" s="197"/>
      <c r="K35" s="56"/>
      <c r="L35" s="59"/>
      <c r="M35" s="465"/>
      <c r="N35" s="466"/>
      <c r="O35" s="64"/>
    </row>
    <row r="36" spans="2:15" ht="12">
      <c r="B36" s="79" t="s">
        <v>17</v>
      </c>
      <c r="C36" s="725">
        <f>SUM(C31:C35)</f>
        <v>0</v>
      </c>
      <c r="D36" s="726"/>
      <c r="E36" s="727" t="s">
        <v>18</v>
      </c>
      <c r="F36" s="728"/>
      <c r="G36" s="725">
        <f>SUM(G31:G35)</f>
        <v>0</v>
      </c>
      <c r="H36" s="726"/>
      <c r="I36" s="727" t="s">
        <v>18</v>
      </c>
      <c r="J36" s="728"/>
      <c r="K36" s="17"/>
      <c r="L36" s="60"/>
      <c r="M36" s="694">
        <f>ROUNDDOWN(SUM(M29:M35),0)</f>
        <v>5106240</v>
      </c>
      <c r="N36" s="682"/>
      <c r="O36" s="64"/>
    </row>
    <row r="38" ht="12">
      <c r="B38" t="s">
        <v>21</v>
      </c>
    </row>
    <row r="39" ht="12">
      <c r="B39" t="s">
        <v>120</v>
      </c>
    </row>
    <row r="40" ht="12">
      <c r="B40" t="s">
        <v>122</v>
      </c>
    </row>
    <row r="41" ht="12">
      <c r="B41" t="s">
        <v>116</v>
      </c>
    </row>
    <row r="43" spans="2:3" ht="16.5">
      <c r="B43" s="11" t="s">
        <v>100</v>
      </c>
      <c r="C43" s="10"/>
    </row>
    <row r="44" spans="2:15" ht="25.5" customHeight="1">
      <c r="B44" s="438"/>
      <c r="C44" s="440" t="s">
        <v>110</v>
      </c>
      <c r="D44" s="441"/>
      <c r="E44" s="430" t="s">
        <v>109</v>
      </c>
      <c r="F44" s="431"/>
      <c r="G44" s="440" t="s">
        <v>110</v>
      </c>
      <c r="H44" s="441"/>
      <c r="I44" s="430" t="s">
        <v>109</v>
      </c>
      <c r="J44" s="431"/>
      <c r="K44" s="434" t="s">
        <v>35</v>
      </c>
      <c r="L44" s="436" t="s">
        <v>36</v>
      </c>
      <c r="M44" s="442" t="s">
        <v>22</v>
      </c>
      <c r="N44" s="680"/>
      <c r="O44" s="63"/>
    </row>
    <row r="45" spans="2:15" ht="12">
      <c r="B45" s="439"/>
      <c r="C45" s="643" t="s">
        <v>114</v>
      </c>
      <c r="D45" s="644"/>
      <c r="E45" s="644"/>
      <c r="F45" s="681"/>
      <c r="G45" s="643" t="s">
        <v>117</v>
      </c>
      <c r="H45" s="644"/>
      <c r="I45" s="644"/>
      <c r="J45" s="681"/>
      <c r="K45" s="435"/>
      <c r="L45" s="437"/>
      <c r="M45" s="74"/>
      <c r="N45" s="75"/>
      <c r="O45" s="63"/>
    </row>
    <row r="46" spans="2:15" ht="12">
      <c r="B46" s="78" t="s">
        <v>20</v>
      </c>
      <c r="C46" s="678"/>
      <c r="D46" s="679"/>
      <c r="E46" s="463">
        <f>C29*E29*K29</f>
        <v>4255200</v>
      </c>
      <c r="F46" s="464"/>
      <c r="G46" s="678"/>
      <c r="H46" s="679"/>
      <c r="I46" s="463">
        <f>G29*I29*K29</f>
        <v>851040</v>
      </c>
      <c r="J46" s="464"/>
      <c r="K46" s="208">
        <v>1</v>
      </c>
      <c r="L46" s="76"/>
      <c r="M46" s="697">
        <f>E46+I46</f>
        <v>5106240</v>
      </c>
      <c r="N46" s="698"/>
      <c r="O46" s="64"/>
    </row>
    <row r="47" spans="2:15" ht="12">
      <c r="B47" s="72" t="s">
        <v>37</v>
      </c>
      <c r="C47" s="683"/>
      <c r="D47" s="684"/>
      <c r="E47" s="685">
        <f>C30*E30*L30</f>
        <v>0</v>
      </c>
      <c r="F47" s="686"/>
      <c r="G47" s="683"/>
      <c r="H47" s="684"/>
      <c r="I47" s="685">
        <f>G30*I30*L30</f>
        <v>0</v>
      </c>
      <c r="J47" s="686"/>
      <c r="K47" s="77"/>
      <c r="L47" s="196">
        <v>1</v>
      </c>
      <c r="M47" s="687">
        <f>E47+I47</f>
        <v>0</v>
      </c>
      <c r="N47" s="688"/>
      <c r="O47" s="64"/>
    </row>
    <row r="48" spans="2:15" ht="12">
      <c r="B48" s="71" t="s">
        <v>56</v>
      </c>
      <c r="C48" s="678"/>
      <c r="D48" s="679"/>
      <c r="E48" s="463">
        <f>C31*E31</f>
        <v>0</v>
      </c>
      <c r="F48" s="464"/>
      <c r="G48" s="678"/>
      <c r="H48" s="679"/>
      <c r="I48" s="463">
        <f>G31*I31</f>
        <v>0</v>
      </c>
      <c r="J48" s="464"/>
      <c r="K48" s="54"/>
      <c r="L48" s="57"/>
      <c r="M48" s="697">
        <f>E48+I48</f>
        <v>0</v>
      </c>
      <c r="N48" s="698"/>
      <c r="O48" s="64"/>
    </row>
    <row r="49" spans="2:15" ht="12">
      <c r="B49" s="71" t="s">
        <v>40</v>
      </c>
      <c r="C49" s="676"/>
      <c r="D49" s="677"/>
      <c r="E49" s="469">
        <f>C32*E32</f>
        <v>0</v>
      </c>
      <c r="F49" s="470"/>
      <c r="G49" s="676"/>
      <c r="H49" s="677"/>
      <c r="I49" s="469">
        <f>G32*I32</f>
        <v>0</v>
      </c>
      <c r="J49" s="470"/>
      <c r="K49" s="54"/>
      <c r="L49" s="58"/>
      <c r="M49" s="695">
        <f>E49+I49</f>
        <v>0</v>
      </c>
      <c r="N49" s="696"/>
      <c r="O49" s="64"/>
    </row>
    <row r="50" spans="2:15" ht="12">
      <c r="B50" s="71"/>
      <c r="C50" s="178"/>
      <c r="D50" s="184"/>
      <c r="E50" s="192"/>
      <c r="F50" s="193"/>
      <c r="G50" s="178"/>
      <c r="H50" s="184"/>
      <c r="I50" s="192"/>
      <c r="J50" s="193"/>
      <c r="K50" s="55"/>
      <c r="L50" s="58"/>
      <c r="M50" s="465"/>
      <c r="N50" s="466"/>
      <c r="O50" s="64"/>
    </row>
    <row r="51" spans="2:15" ht="12">
      <c r="B51" s="70"/>
      <c r="C51" s="178"/>
      <c r="D51" s="184"/>
      <c r="E51" s="192"/>
      <c r="F51" s="193"/>
      <c r="G51" s="178"/>
      <c r="H51" s="184"/>
      <c r="I51" s="192"/>
      <c r="J51" s="193"/>
      <c r="K51" s="55"/>
      <c r="L51" s="58"/>
      <c r="M51" s="465"/>
      <c r="N51" s="466"/>
      <c r="O51" s="64"/>
    </row>
    <row r="52" spans="2:15" ht="12">
      <c r="B52" s="72"/>
      <c r="C52" s="177"/>
      <c r="D52" s="200"/>
      <c r="E52" s="190"/>
      <c r="F52" s="191"/>
      <c r="G52" s="177"/>
      <c r="H52" s="187"/>
      <c r="I52" s="192"/>
      <c r="J52" s="197"/>
      <c r="K52" s="56"/>
      <c r="L52" s="59"/>
      <c r="M52" s="465"/>
      <c r="N52" s="466"/>
      <c r="O52" s="64"/>
    </row>
    <row r="53" spans="2:15" ht="12">
      <c r="B53" s="79" t="s">
        <v>17</v>
      </c>
      <c r="C53" s="784">
        <f>E53/M53</f>
        <v>0.8333333333333334</v>
      </c>
      <c r="D53" s="785"/>
      <c r="E53" s="691">
        <f>SUM(E46:F52)</f>
        <v>4255200</v>
      </c>
      <c r="F53" s="682"/>
      <c r="G53" s="786">
        <f>I53/M53</f>
        <v>0.16666666666666666</v>
      </c>
      <c r="H53" s="787"/>
      <c r="I53" s="682">
        <f>SUM(I46:J52)</f>
        <v>851040</v>
      </c>
      <c r="J53" s="682"/>
      <c r="K53" s="17"/>
      <c r="L53" s="60"/>
      <c r="M53" s="694">
        <f>ROUNDDOWN(SUM(M46:M52),0)</f>
        <v>5106240</v>
      </c>
      <c r="N53" s="682"/>
      <c r="O53" s="64"/>
    </row>
  </sheetData>
  <sheetProtection/>
  <mergeCells count="84">
    <mergeCell ref="A3:B4"/>
    <mergeCell ref="C3:N3"/>
    <mergeCell ref="O3:O4"/>
    <mergeCell ref="A5:B5"/>
    <mergeCell ref="A7:B7"/>
    <mergeCell ref="A8:B8"/>
    <mergeCell ref="A9:A13"/>
    <mergeCell ref="H15:J15"/>
    <mergeCell ref="B27:B28"/>
    <mergeCell ref="C27:D27"/>
    <mergeCell ref="E27:F27"/>
    <mergeCell ref="G27:H27"/>
    <mergeCell ref="I27:J27"/>
    <mergeCell ref="K27:K28"/>
    <mergeCell ref="L27:L28"/>
    <mergeCell ref="M27:N27"/>
    <mergeCell ref="C28:F28"/>
    <mergeCell ref="G28:J28"/>
    <mergeCell ref="C29:D29"/>
    <mergeCell ref="E29:F29"/>
    <mergeCell ref="G29:H29"/>
    <mergeCell ref="I29:J29"/>
    <mergeCell ref="M29:N29"/>
    <mergeCell ref="C30:D30"/>
    <mergeCell ref="E30:F30"/>
    <mergeCell ref="G30:H30"/>
    <mergeCell ref="I30:J30"/>
    <mergeCell ref="M30:N30"/>
    <mergeCell ref="C31:D31"/>
    <mergeCell ref="E31:F31"/>
    <mergeCell ref="G31:H31"/>
    <mergeCell ref="I31:J31"/>
    <mergeCell ref="M31:N31"/>
    <mergeCell ref="C32:D32"/>
    <mergeCell ref="E32:F32"/>
    <mergeCell ref="G32:H32"/>
    <mergeCell ref="I32:J32"/>
    <mergeCell ref="M32:N32"/>
    <mergeCell ref="M33:N33"/>
    <mergeCell ref="M34:N34"/>
    <mergeCell ref="M35:N35"/>
    <mergeCell ref="C36:D36"/>
    <mergeCell ref="E36:F36"/>
    <mergeCell ref="G36:H36"/>
    <mergeCell ref="I36:J36"/>
    <mergeCell ref="M36:N36"/>
    <mergeCell ref="B44:B45"/>
    <mergeCell ref="C44:D44"/>
    <mergeCell ref="E44:F44"/>
    <mergeCell ref="G44:H44"/>
    <mergeCell ref="I44:J44"/>
    <mergeCell ref="K44:K45"/>
    <mergeCell ref="L44:L45"/>
    <mergeCell ref="M44:N44"/>
    <mergeCell ref="C45:F45"/>
    <mergeCell ref="G45:J45"/>
    <mergeCell ref="C46:D46"/>
    <mergeCell ref="E46:F46"/>
    <mergeCell ref="G46:H46"/>
    <mergeCell ref="I46:J46"/>
    <mergeCell ref="M46:N46"/>
    <mergeCell ref="C47:D47"/>
    <mergeCell ref="E47:F47"/>
    <mergeCell ref="G47:H47"/>
    <mergeCell ref="I47:J47"/>
    <mergeCell ref="M47:N47"/>
    <mergeCell ref="C48:D48"/>
    <mergeCell ref="E48:F48"/>
    <mergeCell ref="G48:H48"/>
    <mergeCell ref="I48:J48"/>
    <mergeCell ref="M48:N48"/>
    <mergeCell ref="C49:D49"/>
    <mergeCell ref="E49:F49"/>
    <mergeCell ref="G49:H49"/>
    <mergeCell ref="I49:J49"/>
    <mergeCell ref="M49:N49"/>
    <mergeCell ref="M50:N50"/>
    <mergeCell ref="M51:N51"/>
    <mergeCell ref="M52:N52"/>
    <mergeCell ref="C53:D53"/>
    <mergeCell ref="E53:F53"/>
    <mergeCell ref="G53:H53"/>
    <mergeCell ref="I53:J53"/>
    <mergeCell ref="M53:N53"/>
  </mergeCells>
  <printOptions/>
  <pageMargins left="0.7086614173228347" right="0.1968503937007874" top="0.9055118110236221" bottom="0.2755905511811024" header="0.5118110236220472" footer="0.196850393700787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Q47"/>
  <sheetViews>
    <sheetView tabSelected="1" view="pageBreakPreview" zoomScaleNormal="90" zoomScaleSheetLayoutView="100" workbookViewId="0" topLeftCell="A19">
      <selection activeCell="K35" sqref="K35"/>
    </sheetView>
  </sheetViews>
  <sheetFormatPr defaultColWidth="9.00390625" defaultRowHeight="12.75"/>
  <cols>
    <col min="1" max="1" width="6.50390625" style="0" customWidth="1"/>
    <col min="2" max="2" width="10.75390625" style="0" customWidth="1"/>
    <col min="3" max="3" width="12.75390625" style="0" customWidth="1"/>
    <col min="4" max="4" width="10.50390625" style="0" customWidth="1"/>
    <col min="5" max="5" width="15.125" style="0" customWidth="1"/>
    <col min="6" max="6" width="16.875" style="0" customWidth="1"/>
    <col min="7" max="7" width="8.125" style="0" customWidth="1"/>
    <col min="8" max="8" width="10.25390625" style="0" customWidth="1"/>
    <col min="9" max="9" width="15.50390625" style="0" bestFit="1" customWidth="1"/>
    <col min="10" max="10" width="3.875" style="0" customWidth="1"/>
    <col min="11" max="11" width="15.50390625" style="0" bestFit="1" customWidth="1"/>
    <col min="12" max="12" width="4.875" style="0" customWidth="1"/>
    <col min="13" max="13" width="16.25390625" style="0" customWidth="1"/>
    <col min="14" max="14" width="15.50390625" style="0" bestFit="1" customWidth="1"/>
    <col min="15" max="15" width="24.50390625" style="0" customWidth="1"/>
    <col min="16" max="16" width="6.125" style="0" customWidth="1"/>
    <col min="17" max="17" width="8.50390625" style="0" bestFit="1" customWidth="1"/>
  </cols>
  <sheetData>
    <row r="1" spans="1:13" ht="19.5" customHeight="1">
      <c r="A1" s="83" t="s">
        <v>168</v>
      </c>
      <c r="B1" s="83"/>
      <c r="C1" s="83"/>
      <c r="D1" s="83"/>
      <c r="F1" s="675" t="s">
        <v>57</v>
      </c>
      <c r="G1" s="675"/>
      <c r="H1" s="675"/>
      <c r="I1" s="675"/>
      <c r="J1" s="675"/>
      <c r="K1" s="88" t="s">
        <v>226</v>
      </c>
      <c r="L1" s="88"/>
      <c r="M1" s="88"/>
    </row>
    <row r="2" spans="2:13" ht="19.5" customHeight="1">
      <c r="B2" s="83"/>
      <c r="C2" s="83"/>
      <c r="D2" s="83"/>
      <c r="F2" s="87"/>
      <c r="G2" s="87"/>
      <c r="H2" s="87"/>
      <c r="I2" s="87"/>
      <c r="J2" s="87"/>
      <c r="K2" s="88"/>
      <c r="L2" s="88"/>
      <c r="M2" s="88"/>
    </row>
    <row r="4" spans="3:4" ht="12">
      <c r="C4" s="670" t="s">
        <v>59</v>
      </c>
      <c r="D4" s="670"/>
    </row>
    <row r="5" spans="3:4" ht="12">
      <c r="C5" s="670"/>
      <c r="D5" s="670"/>
    </row>
    <row r="6" spans="3:6" ht="12">
      <c r="C6" s="670" t="s">
        <v>60</v>
      </c>
      <c r="D6" s="670"/>
      <c r="F6" s="89"/>
    </row>
    <row r="7" spans="2:15" ht="16.5" thickBot="1">
      <c r="B7" s="671"/>
      <c r="C7" s="671"/>
      <c r="D7" s="671"/>
      <c r="E7" s="671"/>
      <c r="F7" s="671"/>
      <c r="G7" s="671"/>
      <c r="H7" s="671"/>
      <c r="I7" s="671"/>
      <c r="J7" s="671"/>
      <c r="K7" s="671"/>
      <c r="L7" s="671"/>
      <c r="M7" s="671"/>
      <c r="N7" s="671"/>
      <c r="O7" s="671"/>
    </row>
    <row r="8" spans="2:15" ht="24" customHeight="1">
      <c r="B8" s="545" t="s">
        <v>62</v>
      </c>
      <c r="C8" s="652" t="s">
        <v>20</v>
      </c>
      <c r="D8" s="653"/>
      <c r="E8" s="653"/>
      <c r="F8" s="654"/>
      <c r="G8" s="652" t="s">
        <v>63</v>
      </c>
      <c r="H8" s="653"/>
      <c r="I8" s="653"/>
      <c r="J8" s="653"/>
      <c r="K8" s="653"/>
      <c r="L8" s="653"/>
      <c r="M8" s="90" t="s">
        <v>64</v>
      </c>
      <c r="N8" s="91"/>
      <c r="O8" s="92"/>
    </row>
    <row r="9" spans="2:15" ht="26.25" customHeight="1">
      <c r="B9" s="650"/>
      <c r="C9" s="624" t="s">
        <v>65</v>
      </c>
      <c r="D9" s="625"/>
      <c r="E9" s="95" t="s">
        <v>67</v>
      </c>
      <c r="F9" s="96" t="s">
        <v>68</v>
      </c>
      <c r="G9" s="624" t="s">
        <v>69</v>
      </c>
      <c r="H9" s="625"/>
      <c r="I9" s="604" t="s">
        <v>70</v>
      </c>
      <c r="J9" s="605"/>
      <c r="K9" s="625" t="s">
        <v>68</v>
      </c>
      <c r="L9" s="625"/>
      <c r="M9" s="97" t="s">
        <v>71</v>
      </c>
      <c r="N9" s="628" t="s">
        <v>72</v>
      </c>
      <c r="O9" s="642"/>
    </row>
    <row r="10" spans="2:15" ht="26.25" customHeight="1">
      <c r="B10" s="651"/>
      <c r="C10" s="643" t="s">
        <v>73</v>
      </c>
      <c r="D10" s="644"/>
      <c r="E10" s="100" t="s">
        <v>74</v>
      </c>
      <c r="F10" s="101" t="s">
        <v>75</v>
      </c>
      <c r="G10" s="643" t="s">
        <v>76</v>
      </c>
      <c r="H10" s="644"/>
      <c r="I10" s="645" t="s">
        <v>77</v>
      </c>
      <c r="J10" s="646"/>
      <c r="K10" s="644" t="s">
        <v>75</v>
      </c>
      <c r="L10" s="644"/>
      <c r="M10" s="7" t="s">
        <v>75</v>
      </c>
      <c r="N10" s="644" t="s">
        <v>75</v>
      </c>
      <c r="O10" s="647"/>
    </row>
    <row r="11" spans="2:15" ht="31.5" customHeight="1">
      <c r="B11" s="377" t="s">
        <v>23</v>
      </c>
      <c r="C11" s="93" t="s">
        <v>78</v>
      </c>
      <c r="D11" s="94">
        <v>180</v>
      </c>
      <c r="E11" s="103"/>
      <c r="F11" s="104"/>
      <c r="G11" s="105"/>
      <c r="H11" s="106">
        <v>22000</v>
      </c>
      <c r="I11" s="577"/>
      <c r="J11" s="595"/>
      <c r="K11" s="577"/>
      <c r="L11" s="578"/>
      <c r="M11" s="107"/>
      <c r="N11" s="581"/>
      <c r="O11" s="582"/>
    </row>
    <row r="12" spans="2:15" ht="31.5" customHeight="1">
      <c r="B12" s="377" t="s">
        <v>24</v>
      </c>
      <c r="C12" s="93" t="s">
        <v>78</v>
      </c>
      <c r="D12" s="81">
        <f aca="true" t="shared" si="0" ref="D12:D22">D11</f>
        <v>180</v>
      </c>
      <c r="E12" s="103"/>
      <c r="F12" s="104"/>
      <c r="G12" s="105"/>
      <c r="H12" s="106">
        <v>21000</v>
      </c>
      <c r="I12" s="577"/>
      <c r="J12" s="595"/>
      <c r="K12" s="577"/>
      <c r="L12" s="578"/>
      <c r="M12" s="107"/>
      <c r="N12" s="581"/>
      <c r="O12" s="582"/>
    </row>
    <row r="13" spans="2:15" ht="31.5" customHeight="1">
      <c r="B13" s="377" t="s">
        <v>25</v>
      </c>
      <c r="C13" s="93" t="s">
        <v>78</v>
      </c>
      <c r="D13" s="81">
        <f t="shared" si="0"/>
        <v>180</v>
      </c>
      <c r="E13" s="103"/>
      <c r="F13" s="104"/>
      <c r="G13" s="105"/>
      <c r="H13" s="106">
        <v>33000</v>
      </c>
      <c r="I13" s="577"/>
      <c r="J13" s="595"/>
      <c r="K13" s="577"/>
      <c r="L13" s="578"/>
      <c r="M13" s="107"/>
      <c r="N13" s="581"/>
      <c r="O13" s="582"/>
    </row>
    <row r="14" spans="2:15" ht="31.5" customHeight="1">
      <c r="B14" s="377" t="s">
        <v>26</v>
      </c>
      <c r="C14" s="93" t="s">
        <v>78</v>
      </c>
      <c r="D14" s="81">
        <f t="shared" si="0"/>
        <v>180</v>
      </c>
      <c r="E14" s="103"/>
      <c r="F14" s="104"/>
      <c r="G14" s="378"/>
      <c r="H14" s="379">
        <v>42000</v>
      </c>
      <c r="I14" s="577"/>
      <c r="J14" s="595"/>
      <c r="K14" s="577"/>
      <c r="L14" s="578"/>
      <c r="M14" s="107"/>
      <c r="N14" s="639"/>
      <c r="O14" s="582"/>
    </row>
    <row r="15" spans="2:15" ht="31.5" customHeight="1">
      <c r="B15" s="377" t="s">
        <v>27</v>
      </c>
      <c r="C15" s="93" t="s">
        <v>78</v>
      </c>
      <c r="D15" s="81">
        <f t="shared" si="0"/>
        <v>180</v>
      </c>
      <c r="E15" s="103"/>
      <c r="F15" s="104"/>
      <c r="G15" s="378"/>
      <c r="H15" s="379">
        <v>46000</v>
      </c>
      <c r="I15" s="577"/>
      <c r="J15" s="595"/>
      <c r="K15" s="577"/>
      <c r="L15" s="578"/>
      <c r="M15" s="107"/>
      <c r="N15" s="581"/>
      <c r="O15" s="582"/>
    </row>
    <row r="16" spans="2:15" ht="31.5" customHeight="1">
      <c r="B16" s="377" t="s">
        <v>28</v>
      </c>
      <c r="C16" s="93" t="s">
        <v>78</v>
      </c>
      <c r="D16" s="81">
        <f t="shared" si="0"/>
        <v>180</v>
      </c>
      <c r="E16" s="103"/>
      <c r="F16" s="104"/>
      <c r="G16" s="378"/>
      <c r="H16" s="379">
        <v>40000</v>
      </c>
      <c r="I16" s="577"/>
      <c r="J16" s="595"/>
      <c r="K16" s="577"/>
      <c r="L16" s="578"/>
      <c r="M16" s="107"/>
      <c r="N16" s="581"/>
      <c r="O16" s="582"/>
    </row>
    <row r="17" spans="2:15" ht="31.5" customHeight="1">
      <c r="B17" s="377" t="s">
        <v>15</v>
      </c>
      <c r="C17" s="93" t="s">
        <v>78</v>
      </c>
      <c r="D17" s="81">
        <f t="shared" si="0"/>
        <v>180</v>
      </c>
      <c r="E17" s="103"/>
      <c r="F17" s="104"/>
      <c r="G17" s="105"/>
      <c r="H17" s="106">
        <v>22000</v>
      </c>
      <c r="I17" s="577"/>
      <c r="J17" s="595"/>
      <c r="K17" s="577"/>
      <c r="L17" s="578"/>
      <c r="M17" s="107"/>
      <c r="N17" s="581"/>
      <c r="O17" s="582"/>
    </row>
    <row r="18" spans="2:15" ht="31.5" customHeight="1">
      <c r="B18" s="377" t="s">
        <v>29</v>
      </c>
      <c r="C18" s="93" t="s">
        <v>78</v>
      </c>
      <c r="D18" s="81">
        <f t="shared" si="0"/>
        <v>180</v>
      </c>
      <c r="E18" s="103"/>
      <c r="F18" s="104"/>
      <c r="G18" s="105"/>
      <c r="H18" s="106">
        <v>23000</v>
      </c>
      <c r="I18" s="577"/>
      <c r="J18" s="595"/>
      <c r="K18" s="577"/>
      <c r="L18" s="578"/>
      <c r="M18" s="107"/>
      <c r="N18" s="581"/>
      <c r="O18" s="582"/>
    </row>
    <row r="19" spans="2:15" ht="31.5" customHeight="1">
      <c r="B19" s="377" t="s">
        <v>30</v>
      </c>
      <c r="C19" s="93" t="s">
        <v>78</v>
      </c>
      <c r="D19" s="81">
        <f t="shared" si="0"/>
        <v>180</v>
      </c>
      <c r="E19" s="103"/>
      <c r="F19" s="104"/>
      <c r="G19" s="105"/>
      <c r="H19" s="106">
        <v>32000</v>
      </c>
      <c r="I19" s="577"/>
      <c r="J19" s="595"/>
      <c r="K19" s="577"/>
      <c r="L19" s="578"/>
      <c r="M19" s="107"/>
      <c r="N19" s="581"/>
      <c r="O19" s="582"/>
    </row>
    <row r="20" spans="2:15" ht="31.5" customHeight="1">
      <c r="B20" s="377" t="s">
        <v>14</v>
      </c>
      <c r="C20" s="93" t="s">
        <v>78</v>
      </c>
      <c r="D20" s="94">
        <f t="shared" si="0"/>
        <v>180</v>
      </c>
      <c r="E20" s="103"/>
      <c r="F20" s="104"/>
      <c r="G20" s="105"/>
      <c r="H20" s="106">
        <v>36000</v>
      </c>
      <c r="I20" s="577"/>
      <c r="J20" s="595"/>
      <c r="K20" s="577"/>
      <c r="L20" s="578"/>
      <c r="M20" s="107"/>
      <c r="N20" s="581"/>
      <c r="O20" s="582"/>
    </row>
    <row r="21" spans="2:15" ht="31.5" customHeight="1">
      <c r="B21" s="377" t="s">
        <v>6</v>
      </c>
      <c r="C21" s="93" t="s">
        <v>78</v>
      </c>
      <c r="D21" s="81">
        <f t="shared" si="0"/>
        <v>180</v>
      </c>
      <c r="E21" s="103"/>
      <c r="F21" s="104"/>
      <c r="G21" s="105"/>
      <c r="H21" s="106">
        <v>34000</v>
      </c>
      <c r="I21" s="577"/>
      <c r="J21" s="595"/>
      <c r="K21" s="577"/>
      <c r="L21" s="578"/>
      <c r="M21" s="107"/>
      <c r="N21" s="581"/>
      <c r="O21" s="582"/>
    </row>
    <row r="22" spans="2:15" ht="31.5" customHeight="1">
      <c r="B22" s="377" t="s">
        <v>7</v>
      </c>
      <c r="C22" s="93" t="s">
        <v>78</v>
      </c>
      <c r="D22" s="81">
        <f t="shared" si="0"/>
        <v>180</v>
      </c>
      <c r="E22" s="103"/>
      <c r="F22" s="104"/>
      <c r="G22" s="105"/>
      <c r="H22" s="106">
        <v>33000</v>
      </c>
      <c r="I22" s="577"/>
      <c r="J22" s="595"/>
      <c r="K22" s="577"/>
      <c r="L22" s="578"/>
      <c r="M22" s="107"/>
      <c r="N22" s="581"/>
      <c r="O22" s="582"/>
    </row>
    <row r="23" spans="2:17" ht="15.75" customHeight="1" hidden="1">
      <c r="B23" s="596" t="s">
        <v>85</v>
      </c>
      <c r="C23" s="597"/>
      <c r="D23" s="131"/>
      <c r="E23" s="175"/>
      <c r="F23" s="133"/>
      <c r="H23" s="89"/>
      <c r="K23" s="133"/>
      <c r="L23" s="133"/>
      <c r="M23" s="134"/>
      <c r="N23" s="133"/>
      <c r="O23" s="135"/>
      <c r="P23" s="136" t="s">
        <v>86</v>
      </c>
      <c r="Q23" s="137" t="s">
        <v>87</v>
      </c>
    </row>
    <row r="24" spans="2:17" ht="15.75" customHeight="1" hidden="1">
      <c r="B24" s="601" t="s">
        <v>51</v>
      </c>
      <c r="C24" s="138" t="s">
        <v>20</v>
      </c>
      <c r="D24" s="139"/>
      <c r="E24" s="141">
        <f aca="true" t="shared" si="1" ref="E24:L24">ROUNDDOWN(MAX($E$12:$O$12)*$P$24*$Q$24,2)</f>
        <v>29519437.5</v>
      </c>
      <c r="F24" s="140">
        <f t="shared" si="1"/>
        <v>29519437.5</v>
      </c>
      <c r="G24" s="141">
        <f t="shared" si="1"/>
        <v>29519437.5</v>
      </c>
      <c r="H24" s="142">
        <f t="shared" si="1"/>
        <v>29519437.5</v>
      </c>
      <c r="I24" s="141">
        <f t="shared" si="1"/>
        <v>29519437.5</v>
      </c>
      <c r="J24" s="141">
        <f t="shared" si="1"/>
        <v>29519437.5</v>
      </c>
      <c r="K24" s="141">
        <f t="shared" si="1"/>
        <v>29519437.5</v>
      </c>
      <c r="L24" s="143">
        <f t="shared" si="1"/>
        <v>29519437.5</v>
      </c>
      <c r="M24" s="144"/>
      <c r="N24" s="140">
        <f>ROUNDDOWN(MAX($E$12:$O$12)*$P$24*$Q$24,2)</f>
        <v>29519437.5</v>
      </c>
      <c r="O24" s="145">
        <f>ROUNDDOWN(MAX($E$12:$O$12)*$P$24*$Q$24,2)</f>
        <v>29519437.5</v>
      </c>
      <c r="P24" s="146">
        <v>1653.75</v>
      </c>
      <c r="Q24" s="1">
        <v>0.85</v>
      </c>
    </row>
    <row r="25" spans="2:17" ht="15.75" customHeight="1" hidden="1">
      <c r="B25" s="602"/>
      <c r="C25" s="147" t="s">
        <v>88</v>
      </c>
      <c r="D25" s="148"/>
      <c r="E25" s="150" t="e">
        <f>ROUNDDOWN(#REF!*$P$25,2)</f>
        <v>#REF!</v>
      </c>
      <c r="F25" s="149" t="e">
        <f>ROUNDDOWN(#REF!*$P$25,2)</f>
        <v>#REF!</v>
      </c>
      <c r="G25" s="150" t="e">
        <f>ROUNDDOWN(#REF!*$P$25,2)</f>
        <v>#REF!</v>
      </c>
      <c r="H25" s="151" t="e">
        <f>ROUNDDOWN(#REF!*$P$25,2)</f>
        <v>#REF!</v>
      </c>
      <c r="I25" s="150" t="e">
        <f>ROUNDDOWN(#REF!*$P$25,2)</f>
        <v>#REF!</v>
      </c>
      <c r="J25" s="150" t="e">
        <f>ROUNDDOWN(#REF!*$P$25,2)</f>
        <v>#REF!</v>
      </c>
      <c r="K25" s="150" t="e">
        <f>ROUNDDOWN(#REF!*$P$25,2)</f>
        <v>#REF!</v>
      </c>
      <c r="L25" s="152" t="e">
        <f>ROUNDDOWN(#REF!*$P$25,2)</f>
        <v>#REF!</v>
      </c>
      <c r="M25" s="153"/>
      <c r="N25" s="149" t="e">
        <f>ROUNDDOWN(#REF!*$P$25,2)</f>
        <v>#REF!</v>
      </c>
      <c r="O25" s="154" t="e">
        <f>ROUNDDOWN(#REF!*$P$25,2)</f>
        <v>#REF!</v>
      </c>
      <c r="P25" s="155">
        <v>13.5</v>
      </c>
      <c r="Q25" s="156" t="s">
        <v>18</v>
      </c>
    </row>
    <row r="26" spans="2:17" ht="15.75" customHeight="1" hidden="1">
      <c r="B26" s="602"/>
      <c r="C26" s="157" t="s">
        <v>90</v>
      </c>
      <c r="D26" s="158"/>
      <c r="E26" s="160">
        <f aca="true" t="shared" si="2" ref="E26:L26">ROUNDDOWN(E17*$P$26,2)</f>
        <v>0</v>
      </c>
      <c r="F26" s="159">
        <f t="shared" si="2"/>
        <v>0</v>
      </c>
      <c r="G26" s="160">
        <f t="shared" si="2"/>
        <v>0</v>
      </c>
      <c r="H26" s="161">
        <f t="shared" si="2"/>
        <v>271260</v>
      </c>
      <c r="I26" s="160">
        <f t="shared" si="2"/>
        <v>0</v>
      </c>
      <c r="J26" s="160">
        <f t="shared" si="2"/>
        <v>0</v>
      </c>
      <c r="K26" s="160">
        <f t="shared" si="2"/>
        <v>0</v>
      </c>
      <c r="L26" s="162">
        <f t="shared" si="2"/>
        <v>0</v>
      </c>
      <c r="M26" s="163"/>
      <c r="N26" s="159">
        <f>ROUNDDOWN(N17*$P$26,2)</f>
        <v>0</v>
      </c>
      <c r="O26" s="164">
        <f>ROUNDDOWN(O17*$P$26,2)</f>
        <v>0</v>
      </c>
      <c r="P26" s="165">
        <v>12.33</v>
      </c>
      <c r="Q26" s="82" t="s">
        <v>18</v>
      </c>
    </row>
    <row r="27" spans="2:15" ht="15.75" customHeight="1" hidden="1">
      <c r="B27" s="603"/>
      <c r="C27" s="4" t="s">
        <v>17</v>
      </c>
      <c r="D27" s="9"/>
      <c r="E27" s="167" t="e">
        <f>ROUNDDOWN(SUM(E24:E26),0)</f>
        <v>#REF!</v>
      </c>
      <c r="F27" s="166" t="e">
        <f aca="true" t="shared" si="3" ref="F27:O27">ROUNDDOWN(SUM(F24:F26),0)</f>
        <v>#REF!</v>
      </c>
      <c r="G27" s="167" t="e">
        <f t="shared" si="3"/>
        <v>#REF!</v>
      </c>
      <c r="H27" s="168" t="e">
        <f t="shared" si="3"/>
        <v>#REF!</v>
      </c>
      <c r="I27" s="167" t="e">
        <f t="shared" si="3"/>
        <v>#REF!</v>
      </c>
      <c r="J27" s="167" t="e">
        <f t="shared" si="3"/>
        <v>#REF!</v>
      </c>
      <c r="K27" s="167" t="e">
        <f t="shared" si="3"/>
        <v>#REF!</v>
      </c>
      <c r="L27" s="169" t="e">
        <f t="shared" si="3"/>
        <v>#REF!</v>
      </c>
      <c r="M27" s="170"/>
      <c r="N27" s="166" t="e">
        <f t="shared" si="3"/>
        <v>#REF!</v>
      </c>
      <c r="O27" s="171" t="e">
        <f t="shared" si="3"/>
        <v>#REF!</v>
      </c>
    </row>
    <row r="28" spans="2:15" ht="15.75" customHeight="1">
      <c r="B28" s="593" t="s">
        <v>92</v>
      </c>
      <c r="C28" s="655" t="s">
        <v>93</v>
      </c>
      <c r="D28" s="569"/>
      <c r="E28" s="569"/>
      <c r="F28" s="656"/>
      <c r="G28" s="172"/>
      <c r="H28" s="794">
        <f>SUM(H11:H22)</f>
        <v>384000</v>
      </c>
      <c r="I28" s="568" t="s">
        <v>93</v>
      </c>
      <c r="J28" s="662"/>
      <c r="K28" s="568" t="s">
        <v>93</v>
      </c>
      <c r="L28" s="569"/>
      <c r="M28" s="574" t="s">
        <v>93</v>
      </c>
      <c r="N28" s="616" t="s">
        <v>94</v>
      </c>
      <c r="O28" s="617"/>
    </row>
    <row r="29" spans="2:15" ht="12">
      <c r="B29" s="622"/>
      <c r="C29" s="657"/>
      <c r="D29" s="571"/>
      <c r="E29" s="658"/>
      <c r="F29" s="659"/>
      <c r="G29" s="64"/>
      <c r="H29" s="795"/>
      <c r="I29" s="570"/>
      <c r="J29" s="663"/>
      <c r="K29" s="570"/>
      <c r="L29" s="571"/>
      <c r="M29" s="575"/>
      <c r="N29" s="618"/>
      <c r="O29" s="619"/>
    </row>
    <row r="30" spans="2:15" ht="24" customHeight="1" thickBot="1">
      <c r="B30" s="623"/>
      <c r="C30" s="660"/>
      <c r="D30" s="573"/>
      <c r="E30" s="573"/>
      <c r="F30" s="661"/>
      <c r="G30" s="174"/>
      <c r="H30" s="796"/>
      <c r="I30" s="572"/>
      <c r="J30" s="664"/>
      <c r="K30" s="572"/>
      <c r="L30" s="573"/>
      <c r="M30" s="576"/>
      <c r="N30" s="620"/>
      <c r="O30" s="621"/>
    </row>
    <row r="31" spans="2:15" ht="14.25" customHeight="1" thickBot="1">
      <c r="B31" s="98"/>
      <c r="C31" s="98"/>
      <c r="D31" s="98"/>
      <c r="E31" s="98"/>
      <c r="F31" s="98"/>
      <c r="G31" s="173"/>
      <c r="H31" s="131"/>
      <c r="I31" s="98"/>
      <c r="J31" s="98"/>
      <c r="K31" s="98"/>
      <c r="L31" s="98"/>
      <c r="M31" s="98"/>
      <c r="N31" s="611" t="s">
        <v>235</v>
      </c>
      <c r="O31" s="613"/>
    </row>
    <row r="32" spans="2:15" ht="21" customHeight="1">
      <c r="B32" t="s">
        <v>95</v>
      </c>
      <c r="N32" s="672"/>
      <c r="O32" s="642"/>
    </row>
    <row r="33" spans="2:15" ht="15" customHeight="1" thickBot="1">
      <c r="B33" s="83" t="s">
        <v>231</v>
      </c>
      <c r="C33" s="83"/>
      <c r="D33" s="83"/>
      <c r="E33" s="83"/>
      <c r="F33" s="83"/>
      <c r="G33" s="83"/>
      <c r="H33" s="83"/>
      <c r="I33" s="83"/>
      <c r="J33" s="83"/>
      <c r="K33" s="83"/>
      <c r="N33" s="587"/>
      <c r="O33" s="589"/>
    </row>
    <row r="34" spans="2:15" ht="15" customHeight="1">
      <c r="B34" s="83" t="s">
        <v>239</v>
      </c>
      <c r="C34" s="83"/>
      <c r="D34" s="83"/>
      <c r="E34" s="83"/>
      <c r="F34" s="83"/>
      <c r="G34" s="83"/>
      <c r="H34" s="83"/>
      <c r="I34" s="83"/>
      <c r="J34" s="83"/>
      <c r="K34" s="83"/>
      <c r="N34" s="83" t="s">
        <v>236</v>
      </c>
      <c r="O34" s="376"/>
    </row>
    <row r="35" spans="2:14" ht="15" customHeight="1">
      <c r="B35" s="83" t="s">
        <v>240</v>
      </c>
      <c r="C35" s="83"/>
      <c r="D35" s="83"/>
      <c r="E35" s="83"/>
      <c r="F35" s="83"/>
      <c r="G35" s="83"/>
      <c r="H35" s="83"/>
      <c r="I35" s="83"/>
      <c r="J35" s="83"/>
      <c r="K35" s="83"/>
      <c r="N35" t="s">
        <v>237</v>
      </c>
    </row>
    <row r="36" spans="2:11" ht="15" customHeight="1">
      <c r="B36" s="83" t="s">
        <v>232</v>
      </c>
      <c r="C36" s="83"/>
      <c r="D36" s="83"/>
      <c r="E36" s="83"/>
      <c r="F36" s="83"/>
      <c r="G36" s="83"/>
      <c r="H36" s="83"/>
      <c r="I36" s="83"/>
      <c r="J36" s="83"/>
      <c r="K36" s="83"/>
    </row>
    <row r="37" spans="2:11" ht="15" customHeight="1">
      <c r="B37" s="83" t="s">
        <v>233</v>
      </c>
      <c r="C37" s="83"/>
      <c r="D37" s="83"/>
      <c r="E37" s="83"/>
      <c r="F37" s="83"/>
      <c r="G37" s="83"/>
      <c r="H37" s="83"/>
      <c r="I37" s="83"/>
      <c r="J37" s="83"/>
      <c r="K37" s="89"/>
    </row>
    <row r="38" spans="2:11" ht="15" customHeight="1">
      <c r="B38" s="83" t="s">
        <v>234</v>
      </c>
      <c r="C38" s="83"/>
      <c r="D38" s="83"/>
      <c r="E38" s="83"/>
      <c r="F38" s="83"/>
      <c r="G38" s="83"/>
      <c r="H38" s="83"/>
      <c r="I38" s="83"/>
      <c r="J38" s="83"/>
      <c r="K38" s="83"/>
    </row>
    <row r="39" spans="2:11" ht="17.25" customHeight="1">
      <c r="B39" s="83" t="s">
        <v>238</v>
      </c>
      <c r="C39" s="83"/>
      <c r="D39" s="83"/>
      <c r="E39" s="83"/>
      <c r="F39" s="83"/>
      <c r="G39" s="83"/>
      <c r="H39" s="83"/>
      <c r="I39" s="83"/>
      <c r="J39" s="83"/>
      <c r="K39" s="83"/>
    </row>
    <row r="40" spans="2:11" ht="10.5" customHeight="1">
      <c r="B40" s="83"/>
      <c r="C40" s="83"/>
      <c r="D40" s="83"/>
      <c r="E40" s="83"/>
      <c r="F40" s="83"/>
      <c r="G40" s="83"/>
      <c r="H40" s="83"/>
      <c r="I40" s="83"/>
      <c r="J40" s="83"/>
      <c r="K40" s="375"/>
    </row>
    <row r="41" spans="2:16" ht="18" customHeight="1">
      <c r="B41" s="83"/>
      <c r="C41" s="83"/>
      <c r="D41" s="83"/>
      <c r="E41" s="83"/>
      <c r="F41" s="83"/>
      <c r="G41" s="83"/>
      <c r="H41" s="83"/>
      <c r="I41" s="83"/>
      <c r="J41" s="83"/>
      <c r="K41" s="83"/>
      <c r="L41" s="375"/>
      <c r="M41" s="375"/>
      <c r="N41" s="375"/>
      <c r="O41" s="375"/>
      <c r="P41" s="375"/>
    </row>
    <row r="42" spans="2:15" ht="7.5" customHeight="1">
      <c r="B42" s="83"/>
      <c r="C42" s="83"/>
      <c r="D42" s="83"/>
      <c r="E42" s="83"/>
      <c r="F42" s="83"/>
      <c r="G42" s="83"/>
      <c r="H42" s="83"/>
      <c r="I42" s="83"/>
      <c r="J42" s="83"/>
      <c r="K42" s="83"/>
      <c r="L42" s="83"/>
      <c r="M42" s="83"/>
      <c r="N42" s="83"/>
      <c r="O42" s="83"/>
    </row>
    <row r="43" spans="2:15" ht="12.75" customHeight="1" hidden="1" thickBot="1">
      <c r="B43" s="83"/>
      <c r="C43" s="83"/>
      <c r="D43" s="83"/>
      <c r="E43" s="83"/>
      <c r="F43" s="83"/>
      <c r="G43" s="83"/>
      <c r="H43" s="83"/>
      <c r="I43" s="83"/>
      <c r="J43" s="83"/>
      <c r="K43" s="83"/>
      <c r="L43" s="83"/>
      <c r="M43" s="83"/>
      <c r="N43" s="83"/>
      <c r="O43" s="83"/>
    </row>
    <row r="44" spans="2:15" ht="12.75" customHeight="1" hidden="1">
      <c r="B44" s="83"/>
      <c r="C44" s="83"/>
      <c r="D44" s="83"/>
      <c r="E44" s="83"/>
      <c r="F44" s="83"/>
      <c r="G44" s="83"/>
      <c r="H44" s="83"/>
      <c r="I44" s="83"/>
      <c r="J44" s="83"/>
      <c r="K44" s="83"/>
      <c r="L44" s="83"/>
      <c r="M44" s="83"/>
      <c r="N44" s="83"/>
      <c r="O44" s="83"/>
    </row>
    <row r="45" spans="2:15" ht="12">
      <c r="B45" s="83"/>
      <c r="C45" s="83"/>
      <c r="D45" s="83"/>
      <c r="E45" s="83"/>
      <c r="F45" s="83"/>
      <c r="G45" s="83"/>
      <c r="H45" s="83"/>
      <c r="I45" s="83"/>
      <c r="J45" s="83"/>
      <c r="K45" s="83"/>
      <c r="L45" s="83"/>
      <c r="M45" s="83"/>
      <c r="N45" s="83"/>
      <c r="O45" s="83"/>
    </row>
    <row r="46" spans="2:15" ht="12">
      <c r="B46" s="83"/>
      <c r="C46" s="83"/>
      <c r="D46" s="83"/>
      <c r="E46" s="83"/>
      <c r="F46" s="83"/>
      <c r="G46" s="83"/>
      <c r="H46" s="83"/>
      <c r="I46" s="83"/>
      <c r="J46" s="83"/>
      <c r="K46" s="83"/>
      <c r="L46" s="83"/>
      <c r="M46" s="83"/>
      <c r="N46" s="83"/>
      <c r="O46" s="83"/>
    </row>
    <row r="47" spans="2:15" ht="12">
      <c r="B47" s="83"/>
      <c r="C47" s="83"/>
      <c r="D47" s="83"/>
      <c r="E47" s="83"/>
      <c r="F47" s="83"/>
      <c r="G47" s="83"/>
      <c r="H47" s="83"/>
      <c r="I47" s="83"/>
      <c r="J47" s="83"/>
      <c r="K47" s="83"/>
      <c r="L47" s="83"/>
      <c r="M47" s="83"/>
      <c r="N47" s="83"/>
      <c r="O47" s="83"/>
    </row>
  </sheetData>
  <sheetProtection/>
  <mergeCells count="66">
    <mergeCell ref="K28:L30"/>
    <mergeCell ref="B23:C23"/>
    <mergeCell ref="B24:B27"/>
    <mergeCell ref="B28:B30"/>
    <mergeCell ref="C28:F30"/>
    <mergeCell ref="H28:H30"/>
    <mergeCell ref="I28:J30"/>
    <mergeCell ref="I21:J21"/>
    <mergeCell ref="K21:L21"/>
    <mergeCell ref="I22:J22"/>
    <mergeCell ref="K22:L22"/>
    <mergeCell ref="N21:O21"/>
    <mergeCell ref="N22:O22"/>
    <mergeCell ref="I19:J19"/>
    <mergeCell ref="K19:L19"/>
    <mergeCell ref="I20:J20"/>
    <mergeCell ref="K20:L20"/>
    <mergeCell ref="N19:O19"/>
    <mergeCell ref="N20:O20"/>
    <mergeCell ref="I14:J14"/>
    <mergeCell ref="K14:L14"/>
    <mergeCell ref="N13:O13"/>
    <mergeCell ref="N14:O14"/>
    <mergeCell ref="I17:J17"/>
    <mergeCell ref="K17:L17"/>
    <mergeCell ref="I15:J15"/>
    <mergeCell ref="K15:L15"/>
    <mergeCell ref="I16:J16"/>
    <mergeCell ref="K16:L16"/>
    <mergeCell ref="I12:J12"/>
    <mergeCell ref="K12:L12"/>
    <mergeCell ref="N11:O11"/>
    <mergeCell ref="N12:O12"/>
    <mergeCell ref="I13:J13"/>
    <mergeCell ref="K13:L13"/>
    <mergeCell ref="C10:D10"/>
    <mergeCell ref="G10:H10"/>
    <mergeCell ref="I10:J10"/>
    <mergeCell ref="K10:L10"/>
    <mergeCell ref="N10:O10"/>
    <mergeCell ref="I11:J11"/>
    <mergeCell ref="K11:L11"/>
    <mergeCell ref="G8:L8"/>
    <mergeCell ref="C9:D9"/>
    <mergeCell ref="G9:H9"/>
    <mergeCell ref="I9:J9"/>
    <mergeCell ref="K9:L9"/>
    <mergeCell ref="N9:O9"/>
    <mergeCell ref="I18:J18"/>
    <mergeCell ref="K18:L18"/>
    <mergeCell ref="N18:O18"/>
    <mergeCell ref="F1:J1"/>
    <mergeCell ref="C4:D4"/>
    <mergeCell ref="C5:D5"/>
    <mergeCell ref="C6:D6"/>
    <mergeCell ref="B7:O7"/>
    <mergeCell ref="B8:B10"/>
    <mergeCell ref="C8:F8"/>
    <mergeCell ref="M28:M30"/>
    <mergeCell ref="N28:O29"/>
    <mergeCell ref="N30:O30"/>
    <mergeCell ref="N31:O31"/>
    <mergeCell ref="N32:O33"/>
    <mergeCell ref="N15:O15"/>
    <mergeCell ref="N16:O16"/>
    <mergeCell ref="N17:O17"/>
  </mergeCells>
  <printOptions horizontalCentered="1"/>
  <pageMargins left="0.8661417322834646" right="0.1968503937007874" top="0.7874015748031497" bottom="0.4724409448818898" header="0.5118110236220472" footer="0.35433070866141736"/>
  <pageSetup fitToHeight="1" fitToWidth="1" horizontalDpi="600" verticalDpi="600" orientation="landscape" paperSize="9" scale="71" r:id="rId1"/>
  <headerFooter alignWithMargins="0">
    <oddHeader>&amp;R
</oddHeader>
  </headerFooter>
  <rowBreaks count="2" manualBreakCount="2">
    <brk id="54" max="15" man="1"/>
    <brk id="56" max="255" man="1"/>
  </rowBreaks>
</worksheet>
</file>

<file path=xl/worksheets/sheet8.xml><?xml version="1.0" encoding="utf-8"?>
<worksheet xmlns="http://schemas.openxmlformats.org/spreadsheetml/2006/main" xmlns:r="http://schemas.openxmlformats.org/officeDocument/2006/relationships">
  <sheetPr>
    <tabColor rgb="FF00B050"/>
  </sheetPr>
  <dimension ref="B1:R135"/>
  <sheetViews>
    <sheetView view="pageBreakPreview" zoomScale="80" zoomScaleNormal="90" zoomScaleSheetLayoutView="80" workbookViewId="0" topLeftCell="B1">
      <pane xSplit="15" ySplit="10" topLeftCell="Q11" activePane="bottomRight" state="frozen"/>
      <selection pane="topLeft" activeCell="B1" sqref="B1"/>
      <selection pane="topRight" activeCell="Q1" sqref="Q1"/>
      <selection pane="bottomLeft" activeCell="B10" sqref="B10"/>
      <selection pane="bottomRight" activeCell="D11" sqref="D11"/>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75390625" style="0" customWidth="1"/>
    <col min="6" max="6" width="15.125" style="0" customWidth="1"/>
    <col min="7" max="7" width="16.875" style="0" customWidth="1"/>
    <col min="8" max="8" width="10.50390625" style="0" customWidth="1"/>
    <col min="9" max="9" width="10.125" style="0" customWidth="1"/>
    <col min="10" max="10" width="11.875" style="0" bestFit="1" customWidth="1"/>
    <col min="11" max="11" width="7.125" style="0" customWidth="1"/>
    <col min="12" max="12" width="11.875" style="0" bestFit="1" customWidth="1"/>
    <col min="13" max="13" width="6.125" style="0" customWidth="1"/>
    <col min="14" max="14" width="15.125" style="0" customWidth="1"/>
    <col min="15" max="15" width="11.875" style="0" bestFit="1" customWidth="1"/>
    <col min="16" max="16" width="19.75390625" style="0" customWidth="1"/>
    <col min="17" max="17" width="9.75390625" style="0" bestFit="1" customWidth="1"/>
    <col min="18" max="18" width="8.50390625" style="0" bestFit="1" customWidth="1"/>
  </cols>
  <sheetData>
    <row r="1" spans="2:14" ht="19.5" customHeight="1">
      <c r="B1" s="83" t="s">
        <v>168</v>
      </c>
      <c r="C1" s="83"/>
      <c r="D1" s="83"/>
      <c r="G1" s="675" t="s">
        <v>57</v>
      </c>
      <c r="H1" s="675"/>
      <c r="I1" s="675"/>
      <c r="J1" s="675"/>
      <c r="K1" s="675"/>
      <c r="L1" s="797" t="s">
        <v>58</v>
      </c>
      <c r="M1" s="797"/>
      <c r="N1" s="797"/>
    </row>
    <row r="3" spans="3:5" ht="12">
      <c r="C3" s="670" t="s">
        <v>59</v>
      </c>
      <c r="D3" s="670"/>
      <c r="E3" s="670"/>
    </row>
    <row r="4" spans="3:5" ht="6.75" customHeight="1">
      <c r="C4" s="670"/>
      <c r="D4" s="670"/>
      <c r="E4" s="670"/>
    </row>
    <row r="5" spans="3:7" ht="20.25" customHeight="1">
      <c r="C5" s="670" t="s">
        <v>60</v>
      </c>
      <c r="D5" s="670"/>
      <c r="E5" s="670"/>
      <c r="G5" s="89" t="s">
        <v>61</v>
      </c>
    </row>
    <row r="6" spans="2:7" ht="19.5" customHeight="1" thickBot="1">
      <c r="B6" s="292" t="s">
        <v>163</v>
      </c>
      <c r="C6" s="291"/>
      <c r="D6" s="83"/>
      <c r="E6" s="83"/>
      <c r="G6" s="89"/>
    </row>
    <row r="7" spans="2:16" ht="14.25" customHeight="1" thickBot="1" thickTop="1">
      <c r="B7" s="671"/>
      <c r="C7" s="671"/>
      <c r="D7" s="671"/>
      <c r="E7" s="671"/>
      <c r="F7" s="671"/>
      <c r="G7" s="671"/>
      <c r="H7" s="671"/>
      <c r="I7" s="671"/>
      <c r="J7" s="671"/>
      <c r="K7" s="671"/>
      <c r="L7" s="671"/>
      <c r="M7" s="671"/>
      <c r="N7" s="671"/>
      <c r="O7" s="671"/>
      <c r="P7" s="671"/>
    </row>
    <row r="8" spans="2:16" ht="24" customHeight="1">
      <c r="B8" s="545" t="s">
        <v>62</v>
      </c>
      <c r="C8" s="652" t="s">
        <v>20</v>
      </c>
      <c r="D8" s="653"/>
      <c r="E8" s="653"/>
      <c r="F8" s="653"/>
      <c r="G8" s="654"/>
      <c r="H8" s="652" t="s">
        <v>63</v>
      </c>
      <c r="I8" s="653"/>
      <c r="J8" s="653"/>
      <c r="K8" s="653"/>
      <c r="L8" s="653"/>
      <c r="M8" s="653"/>
      <c r="N8" s="90" t="s">
        <v>64</v>
      </c>
      <c r="O8" s="91"/>
      <c r="P8" s="92"/>
    </row>
    <row r="9" spans="2:16" ht="26.25" customHeight="1">
      <c r="B9" s="650"/>
      <c r="C9" s="624" t="s">
        <v>65</v>
      </c>
      <c r="D9" s="625"/>
      <c r="E9" s="95" t="s">
        <v>66</v>
      </c>
      <c r="F9" s="95" t="s">
        <v>67</v>
      </c>
      <c r="G9" s="96" t="s">
        <v>68</v>
      </c>
      <c r="H9" s="624" t="s">
        <v>69</v>
      </c>
      <c r="I9" s="625"/>
      <c r="J9" s="604" t="s">
        <v>70</v>
      </c>
      <c r="K9" s="605"/>
      <c r="L9" s="625" t="s">
        <v>68</v>
      </c>
      <c r="M9" s="625"/>
      <c r="N9" s="97" t="s">
        <v>71</v>
      </c>
      <c r="O9" s="628" t="s">
        <v>72</v>
      </c>
      <c r="P9" s="642"/>
    </row>
    <row r="10" spans="2:16" ht="26.25" customHeight="1">
      <c r="B10" s="651"/>
      <c r="C10" s="643" t="s">
        <v>73</v>
      </c>
      <c r="D10" s="644"/>
      <c r="E10" s="3" t="s">
        <v>36</v>
      </c>
      <c r="F10" s="100" t="s">
        <v>74</v>
      </c>
      <c r="G10" s="101" t="s">
        <v>75</v>
      </c>
      <c r="H10" s="643" t="s">
        <v>76</v>
      </c>
      <c r="I10" s="644"/>
      <c r="J10" s="645" t="s">
        <v>77</v>
      </c>
      <c r="K10" s="646"/>
      <c r="L10" s="644" t="s">
        <v>75</v>
      </c>
      <c r="M10" s="644"/>
      <c r="N10" s="7" t="s">
        <v>75</v>
      </c>
      <c r="O10" s="644" t="s">
        <v>75</v>
      </c>
      <c r="P10" s="647"/>
    </row>
    <row r="11" spans="2:16" ht="17.25" customHeight="1">
      <c r="B11" s="598" t="s">
        <v>157</v>
      </c>
      <c r="C11" s="93" t="s">
        <v>78</v>
      </c>
      <c r="D11" s="185">
        <v>396</v>
      </c>
      <c r="E11" s="102"/>
      <c r="F11" s="103"/>
      <c r="G11" s="104"/>
      <c r="H11" s="105" t="s">
        <v>79</v>
      </c>
      <c r="I11" s="106" t="e">
        <f>#REF!</f>
        <v>#REF!</v>
      </c>
      <c r="J11" s="577"/>
      <c r="K11" s="595"/>
      <c r="L11" s="577"/>
      <c r="M11" s="578"/>
      <c r="N11" s="107"/>
      <c r="O11" s="581"/>
      <c r="P11" s="582"/>
    </row>
    <row r="12" spans="2:16" ht="17.25" customHeight="1">
      <c r="B12" s="594"/>
      <c r="C12" s="80" t="s">
        <v>80</v>
      </c>
      <c r="D12" s="186">
        <v>396</v>
      </c>
      <c r="E12" s="109"/>
      <c r="F12" s="109"/>
      <c r="G12" s="85"/>
      <c r="H12" s="110" t="s">
        <v>82</v>
      </c>
      <c r="I12" s="111" t="e">
        <f>#REF!</f>
        <v>#REF!</v>
      </c>
      <c r="J12" s="599"/>
      <c r="K12" s="600"/>
      <c r="L12" s="579"/>
      <c r="M12" s="580"/>
      <c r="N12" s="112"/>
      <c r="O12" s="583"/>
      <c r="P12" s="584"/>
    </row>
    <row r="13" spans="2:16" ht="17.25" customHeight="1">
      <c r="B13" s="593" t="s">
        <v>26</v>
      </c>
      <c r="C13" s="93" t="s">
        <v>78</v>
      </c>
      <c r="D13" s="81">
        <f>D11</f>
        <v>396</v>
      </c>
      <c r="E13" s="102"/>
      <c r="F13" s="103"/>
      <c r="G13" s="104"/>
      <c r="H13" s="113" t="s">
        <v>79</v>
      </c>
      <c r="I13" s="114" t="e">
        <f>#REF!</f>
        <v>#REF!</v>
      </c>
      <c r="J13" s="577"/>
      <c r="K13" s="595"/>
      <c r="L13" s="577"/>
      <c r="M13" s="578"/>
      <c r="N13" s="107"/>
      <c r="O13" s="639"/>
      <c r="P13" s="582"/>
    </row>
    <row r="14" spans="2:16" ht="17.25" customHeight="1">
      <c r="B14" s="622"/>
      <c r="C14" s="115" t="s">
        <v>80</v>
      </c>
      <c r="D14" s="98">
        <f>D12</f>
        <v>396</v>
      </c>
      <c r="E14" s="116"/>
      <c r="F14" s="117"/>
      <c r="G14" s="118"/>
      <c r="H14" s="119" t="s">
        <v>83</v>
      </c>
      <c r="I14" s="120" t="e">
        <f>#REF!</f>
        <v>#REF!</v>
      </c>
      <c r="J14" s="121"/>
      <c r="K14" s="84"/>
      <c r="L14" s="122"/>
      <c r="M14" s="123"/>
      <c r="N14" s="124"/>
      <c r="O14" s="640"/>
      <c r="P14" s="636"/>
    </row>
    <row r="15" spans="2:16" ht="17.25" customHeight="1">
      <c r="B15" s="594"/>
      <c r="C15" s="125"/>
      <c r="D15" s="126"/>
      <c r="E15" s="127"/>
      <c r="F15" s="127"/>
      <c r="G15" s="128"/>
      <c r="H15" s="110" t="s">
        <v>81</v>
      </c>
      <c r="I15" s="111" t="e">
        <f>#REF!</f>
        <v>#REF!</v>
      </c>
      <c r="J15" s="637"/>
      <c r="K15" s="638"/>
      <c r="L15" s="665"/>
      <c r="M15" s="666"/>
      <c r="N15" s="124"/>
      <c r="O15" s="641"/>
      <c r="P15" s="584"/>
    </row>
    <row r="16" spans="2:16" ht="17.25" customHeight="1">
      <c r="B16" s="593" t="s">
        <v>27</v>
      </c>
      <c r="C16" s="93" t="s">
        <v>78</v>
      </c>
      <c r="D16" s="94">
        <f>D13</f>
        <v>396</v>
      </c>
      <c r="E16" s="102"/>
      <c r="F16" s="103"/>
      <c r="G16" s="104"/>
      <c r="H16" s="113" t="s">
        <v>79</v>
      </c>
      <c r="I16" s="114" t="e">
        <f>#REF!</f>
        <v>#REF!</v>
      </c>
      <c r="J16" s="577"/>
      <c r="K16" s="595"/>
      <c r="L16" s="577"/>
      <c r="M16" s="578"/>
      <c r="N16" s="107"/>
      <c r="O16" s="581"/>
      <c r="P16" s="582"/>
    </row>
    <row r="17" spans="2:16" ht="17.25" customHeight="1">
      <c r="B17" s="622"/>
      <c r="C17" s="115" t="s">
        <v>80</v>
      </c>
      <c r="D17" s="126">
        <f>D14</f>
        <v>396</v>
      </c>
      <c r="E17" s="127"/>
      <c r="F17" s="127"/>
      <c r="G17" s="128"/>
      <c r="H17" s="119" t="s">
        <v>84</v>
      </c>
      <c r="I17" s="120" t="e">
        <f>#REF!</f>
        <v>#REF!</v>
      </c>
      <c r="J17" s="637"/>
      <c r="K17" s="638"/>
      <c r="L17" s="665"/>
      <c r="M17" s="666"/>
      <c r="N17" s="124"/>
      <c r="O17" s="635"/>
      <c r="P17" s="636"/>
    </row>
    <row r="18" spans="2:16" ht="17.25" customHeight="1">
      <c r="B18" s="594"/>
      <c r="C18" s="80"/>
      <c r="D18" s="99"/>
      <c r="E18" s="109"/>
      <c r="F18" s="129"/>
      <c r="G18" s="130"/>
      <c r="H18" s="110" t="s">
        <v>82</v>
      </c>
      <c r="I18" s="111" t="e">
        <f>#REF!</f>
        <v>#REF!</v>
      </c>
      <c r="J18" s="579"/>
      <c r="K18" s="634"/>
      <c r="L18" s="667"/>
      <c r="M18" s="580"/>
      <c r="N18" s="112"/>
      <c r="O18" s="583"/>
      <c r="P18" s="584"/>
    </row>
    <row r="19" spans="2:16" ht="17.25" customHeight="1">
      <c r="B19" s="593" t="s">
        <v>28</v>
      </c>
      <c r="C19" s="93" t="s">
        <v>78</v>
      </c>
      <c r="D19" s="94">
        <f>D16</f>
        <v>396</v>
      </c>
      <c r="E19" s="102"/>
      <c r="F19" s="103"/>
      <c r="G19" s="104"/>
      <c r="H19" s="113" t="s">
        <v>79</v>
      </c>
      <c r="I19" s="114" t="e">
        <f>#REF!</f>
        <v>#REF!</v>
      </c>
      <c r="J19" s="577"/>
      <c r="K19" s="595"/>
      <c r="L19" s="577"/>
      <c r="M19" s="578"/>
      <c r="N19" s="107"/>
      <c r="O19" s="581"/>
      <c r="P19" s="582"/>
    </row>
    <row r="20" spans="2:16" ht="17.25" customHeight="1">
      <c r="B20" s="622"/>
      <c r="C20" s="115" t="s">
        <v>80</v>
      </c>
      <c r="D20" s="126">
        <f>D17</f>
        <v>396</v>
      </c>
      <c r="E20" s="127"/>
      <c r="F20" s="127"/>
      <c r="G20" s="128"/>
      <c r="H20" s="119" t="s">
        <v>84</v>
      </c>
      <c r="I20" s="120" t="e">
        <f>#REF!</f>
        <v>#REF!</v>
      </c>
      <c r="J20" s="637"/>
      <c r="K20" s="638"/>
      <c r="L20" s="665"/>
      <c r="M20" s="666"/>
      <c r="N20" s="124"/>
      <c r="O20" s="635"/>
      <c r="P20" s="636"/>
    </row>
    <row r="21" spans="2:16" ht="17.25" customHeight="1">
      <c r="B21" s="594"/>
      <c r="C21" s="80"/>
      <c r="D21" s="108"/>
      <c r="E21" s="109"/>
      <c r="F21" s="129"/>
      <c r="G21" s="130"/>
      <c r="H21" s="110" t="s">
        <v>81</v>
      </c>
      <c r="I21" s="111" t="e">
        <f>#REF!</f>
        <v>#REF!</v>
      </c>
      <c r="J21" s="579"/>
      <c r="K21" s="634"/>
      <c r="L21" s="667"/>
      <c r="M21" s="580"/>
      <c r="N21" s="112"/>
      <c r="O21" s="583"/>
      <c r="P21" s="584"/>
    </row>
    <row r="22" spans="2:16" ht="17.25" customHeight="1">
      <c r="B22" s="593" t="s">
        <v>15</v>
      </c>
      <c r="C22" s="93" t="s">
        <v>78</v>
      </c>
      <c r="D22" s="94">
        <f>D19</f>
        <v>396</v>
      </c>
      <c r="E22" s="102"/>
      <c r="F22" s="103"/>
      <c r="G22" s="104"/>
      <c r="H22" s="105" t="s">
        <v>79</v>
      </c>
      <c r="I22" s="106" t="e">
        <f>#REF!</f>
        <v>#REF!</v>
      </c>
      <c r="J22" s="577"/>
      <c r="K22" s="595"/>
      <c r="L22" s="577"/>
      <c r="M22" s="578"/>
      <c r="N22" s="107"/>
      <c r="O22" s="581"/>
      <c r="P22" s="582"/>
    </row>
    <row r="23" spans="2:16" ht="17.25" customHeight="1">
      <c r="B23" s="594"/>
      <c r="C23" s="80" t="s">
        <v>80</v>
      </c>
      <c r="D23" s="108">
        <f>D20</f>
        <v>396</v>
      </c>
      <c r="E23" s="109"/>
      <c r="F23" s="109"/>
      <c r="G23" s="85"/>
      <c r="H23" s="110" t="s">
        <v>81</v>
      </c>
      <c r="I23" s="111" t="e">
        <f>#REF!</f>
        <v>#REF!</v>
      </c>
      <c r="J23" s="599"/>
      <c r="K23" s="600"/>
      <c r="L23" s="579"/>
      <c r="M23" s="580"/>
      <c r="N23" s="112"/>
      <c r="O23" s="583"/>
      <c r="P23" s="584"/>
    </row>
    <row r="24" spans="2:16" ht="17.25" customHeight="1">
      <c r="B24" s="593" t="s">
        <v>29</v>
      </c>
      <c r="C24" s="93" t="s">
        <v>78</v>
      </c>
      <c r="D24" s="94">
        <f aca="true" t="shared" si="0" ref="D24:D33">D22</f>
        <v>396</v>
      </c>
      <c r="E24" s="102"/>
      <c r="F24" s="103"/>
      <c r="G24" s="104"/>
      <c r="H24" s="105" t="s">
        <v>79</v>
      </c>
      <c r="I24" s="106" t="e">
        <f>#REF!</f>
        <v>#REF!</v>
      </c>
      <c r="J24" s="577"/>
      <c r="K24" s="595"/>
      <c r="L24" s="577"/>
      <c r="M24" s="578"/>
      <c r="N24" s="107"/>
      <c r="O24" s="581"/>
      <c r="P24" s="582"/>
    </row>
    <row r="25" spans="2:16" ht="17.25" customHeight="1">
      <c r="B25" s="594"/>
      <c r="C25" s="80" t="s">
        <v>80</v>
      </c>
      <c r="D25" s="108">
        <f t="shared" si="0"/>
        <v>396</v>
      </c>
      <c r="E25" s="109"/>
      <c r="F25" s="109"/>
      <c r="G25" s="85"/>
      <c r="H25" s="110" t="s">
        <v>81</v>
      </c>
      <c r="I25" s="111" t="e">
        <f>#REF!</f>
        <v>#REF!</v>
      </c>
      <c r="J25" s="599"/>
      <c r="K25" s="600"/>
      <c r="L25" s="579"/>
      <c r="M25" s="580"/>
      <c r="N25" s="112"/>
      <c r="O25" s="583"/>
      <c r="P25" s="584"/>
    </row>
    <row r="26" spans="2:16" ht="17.25" customHeight="1">
      <c r="B26" s="593" t="s">
        <v>30</v>
      </c>
      <c r="C26" s="93" t="s">
        <v>78</v>
      </c>
      <c r="D26" s="94">
        <f t="shared" si="0"/>
        <v>396</v>
      </c>
      <c r="E26" s="102"/>
      <c r="F26" s="103"/>
      <c r="G26" s="104"/>
      <c r="H26" s="105" t="s">
        <v>79</v>
      </c>
      <c r="I26" s="106" t="e">
        <f>#REF!</f>
        <v>#REF!</v>
      </c>
      <c r="J26" s="577"/>
      <c r="K26" s="595"/>
      <c r="L26" s="577"/>
      <c r="M26" s="578"/>
      <c r="N26" s="107"/>
      <c r="O26" s="581"/>
      <c r="P26" s="582"/>
    </row>
    <row r="27" spans="2:16" ht="17.25" customHeight="1">
      <c r="B27" s="594"/>
      <c r="C27" s="80" t="s">
        <v>80</v>
      </c>
      <c r="D27" s="108">
        <f t="shared" si="0"/>
        <v>396</v>
      </c>
      <c r="E27" s="109"/>
      <c r="F27" s="109"/>
      <c r="G27" s="85"/>
      <c r="H27" s="110" t="s">
        <v>81</v>
      </c>
      <c r="I27" s="111" t="e">
        <f>#REF!</f>
        <v>#REF!</v>
      </c>
      <c r="J27" s="599"/>
      <c r="K27" s="600"/>
      <c r="L27" s="579"/>
      <c r="M27" s="580"/>
      <c r="N27" s="112"/>
      <c r="O27" s="583"/>
      <c r="P27" s="584"/>
    </row>
    <row r="28" spans="2:16" ht="17.25" customHeight="1">
      <c r="B28" s="598" t="s">
        <v>158</v>
      </c>
      <c r="C28" s="93" t="s">
        <v>78</v>
      </c>
      <c r="D28" s="94">
        <f t="shared" si="0"/>
        <v>396</v>
      </c>
      <c r="E28" s="102"/>
      <c r="F28" s="103"/>
      <c r="G28" s="104"/>
      <c r="H28" s="105" t="s">
        <v>79</v>
      </c>
      <c r="I28" s="106" t="e">
        <f>#REF!</f>
        <v>#REF!</v>
      </c>
      <c r="J28" s="577"/>
      <c r="K28" s="595"/>
      <c r="L28" s="577"/>
      <c r="M28" s="578"/>
      <c r="N28" s="107"/>
      <c r="O28" s="581"/>
      <c r="P28" s="582"/>
    </row>
    <row r="29" spans="2:16" ht="17.25" customHeight="1">
      <c r="B29" s="594"/>
      <c r="C29" s="80" t="s">
        <v>80</v>
      </c>
      <c r="D29" s="108">
        <f t="shared" si="0"/>
        <v>396</v>
      </c>
      <c r="E29" s="109"/>
      <c r="F29" s="109"/>
      <c r="G29" s="85"/>
      <c r="H29" s="110" t="s">
        <v>81</v>
      </c>
      <c r="I29" s="111" t="e">
        <f>#REF!</f>
        <v>#REF!</v>
      </c>
      <c r="J29" s="599"/>
      <c r="K29" s="600"/>
      <c r="L29" s="579"/>
      <c r="M29" s="580"/>
      <c r="N29" s="112"/>
      <c r="O29" s="583"/>
      <c r="P29" s="584"/>
    </row>
    <row r="30" spans="2:16" ht="17.25" customHeight="1">
      <c r="B30" s="593" t="s">
        <v>6</v>
      </c>
      <c r="C30" s="93" t="s">
        <v>78</v>
      </c>
      <c r="D30" s="94">
        <f t="shared" si="0"/>
        <v>396</v>
      </c>
      <c r="E30" s="102"/>
      <c r="F30" s="103"/>
      <c r="G30" s="104"/>
      <c r="H30" s="105" t="s">
        <v>79</v>
      </c>
      <c r="I30" s="106" t="e">
        <f>#REF!</f>
        <v>#REF!</v>
      </c>
      <c r="J30" s="577"/>
      <c r="K30" s="595"/>
      <c r="L30" s="577"/>
      <c r="M30" s="578"/>
      <c r="N30" s="107"/>
      <c r="O30" s="581"/>
      <c r="P30" s="582"/>
    </row>
    <row r="31" spans="2:16" ht="17.25" customHeight="1">
      <c r="B31" s="594"/>
      <c r="C31" s="80" t="s">
        <v>80</v>
      </c>
      <c r="D31" s="108">
        <f t="shared" si="0"/>
        <v>396</v>
      </c>
      <c r="E31" s="109"/>
      <c r="F31" s="109"/>
      <c r="G31" s="85"/>
      <c r="H31" s="110" t="s">
        <v>81</v>
      </c>
      <c r="I31" s="111" t="e">
        <f>#REF!</f>
        <v>#REF!</v>
      </c>
      <c r="J31" s="599"/>
      <c r="K31" s="600"/>
      <c r="L31" s="579"/>
      <c r="M31" s="580"/>
      <c r="N31" s="112"/>
      <c r="O31" s="583"/>
      <c r="P31" s="584"/>
    </row>
    <row r="32" spans="2:16" ht="17.25" customHeight="1">
      <c r="B32" s="593" t="s">
        <v>7</v>
      </c>
      <c r="C32" s="93" t="s">
        <v>78</v>
      </c>
      <c r="D32" s="94">
        <f t="shared" si="0"/>
        <v>396</v>
      </c>
      <c r="E32" s="102"/>
      <c r="F32" s="103"/>
      <c r="G32" s="104"/>
      <c r="H32" s="105" t="s">
        <v>79</v>
      </c>
      <c r="I32" s="106" t="e">
        <f>#REF!</f>
        <v>#REF!</v>
      </c>
      <c r="J32" s="577"/>
      <c r="K32" s="595"/>
      <c r="L32" s="577"/>
      <c r="M32" s="578"/>
      <c r="N32" s="107"/>
      <c r="O32" s="581"/>
      <c r="P32" s="582"/>
    </row>
    <row r="33" spans="2:16" ht="17.25" customHeight="1">
      <c r="B33" s="594"/>
      <c r="C33" s="80" t="s">
        <v>80</v>
      </c>
      <c r="D33" s="108">
        <f t="shared" si="0"/>
        <v>396</v>
      </c>
      <c r="E33" s="109"/>
      <c r="F33" s="109"/>
      <c r="G33" s="85"/>
      <c r="H33" s="110" t="s">
        <v>81</v>
      </c>
      <c r="I33" s="111" t="e">
        <f>#REF!</f>
        <v>#REF!</v>
      </c>
      <c r="J33" s="599"/>
      <c r="K33" s="600"/>
      <c r="L33" s="579"/>
      <c r="M33" s="580"/>
      <c r="N33" s="112"/>
      <c r="O33" s="583"/>
      <c r="P33" s="584"/>
    </row>
    <row r="34" spans="2:18" ht="13.5" customHeight="1" hidden="1">
      <c r="B34" s="596" t="s">
        <v>85</v>
      </c>
      <c r="C34" s="597"/>
      <c r="D34" s="131"/>
      <c r="E34" s="132"/>
      <c r="F34" s="133"/>
      <c r="G34" s="133"/>
      <c r="I34" s="89"/>
      <c r="L34" s="133"/>
      <c r="M34" s="133"/>
      <c r="N34" s="134"/>
      <c r="O34" s="133"/>
      <c r="P34" s="135"/>
      <c r="Q34" s="136" t="s">
        <v>86</v>
      </c>
      <c r="R34" s="137" t="s">
        <v>87</v>
      </c>
    </row>
    <row r="35" spans="2:18" ht="13.5" customHeight="1" hidden="1">
      <c r="B35" s="601" t="s">
        <v>51</v>
      </c>
      <c r="C35" s="138" t="s">
        <v>20</v>
      </c>
      <c r="D35" s="139"/>
      <c r="E35" s="140" t="e">
        <f>ROUNDDOWN(MAX(#REF!)*$Q$35*$R$35,2)</f>
        <v>#REF!</v>
      </c>
      <c r="F35" s="140" t="e">
        <f>ROUNDDOWN(MAX(#REF!)*$Q$35*$R$35,2)</f>
        <v>#REF!</v>
      </c>
      <c r="G35" s="141" t="e">
        <f>ROUNDDOWN(MAX(#REF!)*$Q$35*$R$35,2)</f>
        <v>#REF!</v>
      </c>
      <c r="H35" s="141" t="e">
        <f>ROUNDDOWN(MAX(#REF!)*$Q$35*$R$35,2)</f>
        <v>#REF!</v>
      </c>
      <c r="I35" s="142" t="e">
        <f>ROUNDDOWN(MAX(#REF!)*$Q$35*$R$35,2)</f>
        <v>#REF!</v>
      </c>
      <c r="J35" s="141" t="e">
        <f>ROUNDDOWN(MAX(#REF!)*$Q$35*$R$35,2)</f>
        <v>#REF!</v>
      </c>
      <c r="K35" s="141" t="e">
        <f>ROUNDDOWN(MAX(#REF!)*$Q$35*$R$35,2)</f>
        <v>#REF!</v>
      </c>
      <c r="L35" s="141" t="e">
        <f>ROUNDDOWN(MAX(#REF!)*$Q$35*$R$35,2)</f>
        <v>#REF!</v>
      </c>
      <c r="M35" s="143" t="e">
        <f>ROUNDDOWN(MAX(#REF!)*$Q$35*$R$35,2)</f>
        <v>#REF!</v>
      </c>
      <c r="N35" s="144"/>
      <c r="O35" s="140" t="e">
        <f>ROUNDDOWN(MAX(#REF!)*$Q$35*$R$35,2)</f>
        <v>#REF!</v>
      </c>
      <c r="P35" s="145" t="e">
        <f>ROUNDDOWN(MAX(#REF!)*$Q$35*$R$35,2)</f>
        <v>#REF!</v>
      </c>
      <c r="Q35" s="146">
        <v>1653.75</v>
      </c>
      <c r="R35" s="1">
        <v>0.85</v>
      </c>
    </row>
    <row r="36" spans="2:18" ht="13.5" customHeight="1" hidden="1">
      <c r="B36" s="602"/>
      <c r="C36" s="147" t="s">
        <v>88</v>
      </c>
      <c r="D36" s="148"/>
      <c r="E36" s="149">
        <f aca="true" t="shared" si="1" ref="E36:M36">ROUNDDOWN(E18*$Q$36,2)</f>
        <v>0</v>
      </c>
      <c r="F36" s="149">
        <f t="shared" si="1"/>
        <v>0</v>
      </c>
      <c r="G36" s="150">
        <f t="shared" si="1"/>
        <v>0</v>
      </c>
      <c r="H36" s="150" t="e">
        <f t="shared" si="1"/>
        <v>#VALUE!</v>
      </c>
      <c r="I36" s="151" t="e">
        <f t="shared" si="1"/>
        <v>#REF!</v>
      </c>
      <c r="J36" s="150">
        <f t="shared" si="1"/>
        <v>0</v>
      </c>
      <c r="K36" s="150">
        <f t="shared" si="1"/>
        <v>0</v>
      </c>
      <c r="L36" s="150">
        <f t="shared" si="1"/>
        <v>0</v>
      </c>
      <c r="M36" s="152">
        <f t="shared" si="1"/>
        <v>0</v>
      </c>
      <c r="N36" s="153"/>
      <c r="O36" s="149">
        <f>ROUNDDOWN(O18*$Q$36,2)</f>
        <v>0</v>
      </c>
      <c r="P36" s="154">
        <f>ROUNDDOWN(P18*$Q$36,2)</f>
        <v>0</v>
      </c>
      <c r="Q36" s="155">
        <v>13.5</v>
      </c>
      <c r="R36" s="156" t="s">
        <v>89</v>
      </c>
    </row>
    <row r="37" spans="2:18" ht="13.5" customHeight="1" hidden="1">
      <c r="B37" s="602"/>
      <c r="C37" s="157" t="s">
        <v>90</v>
      </c>
      <c r="D37" s="158"/>
      <c r="E37" s="159">
        <f aca="true" t="shared" si="2" ref="E37:M37">ROUNDDOWN(E22*$Q$37,2)</f>
        <v>0</v>
      </c>
      <c r="F37" s="159">
        <f t="shared" si="2"/>
        <v>0</v>
      </c>
      <c r="G37" s="160">
        <f t="shared" si="2"/>
        <v>0</v>
      </c>
      <c r="H37" s="160" t="e">
        <f t="shared" si="2"/>
        <v>#VALUE!</v>
      </c>
      <c r="I37" s="161" t="e">
        <f t="shared" si="2"/>
        <v>#REF!</v>
      </c>
      <c r="J37" s="160">
        <f t="shared" si="2"/>
        <v>0</v>
      </c>
      <c r="K37" s="160">
        <f t="shared" si="2"/>
        <v>0</v>
      </c>
      <c r="L37" s="160">
        <f t="shared" si="2"/>
        <v>0</v>
      </c>
      <c r="M37" s="162">
        <f t="shared" si="2"/>
        <v>0</v>
      </c>
      <c r="N37" s="163"/>
      <c r="O37" s="159">
        <f>ROUNDDOWN(O22*$Q$37,2)</f>
        <v>0</v>
      </c>
      <c r="P37" s="164">
        <f>ROUNDDOWN(P22*$Q$37,2)</f>
        <v>0</v>
      </c>
      <c r="Q37" s="165">
        <v>12.33</v>
      </c>
      <c r="R37" s="82" t="s">
        <v>91</v>
      </c>
    </row>
    <row r="38" spans="2:16" ht="13.5" customHeight="1" hidden="1">
      <c r="B38" s="603"/>
      <c r="C38" s="4" t="s">
        <v>17</v>
      </c>
      <c r="D38" s="9"/>
      <c r="E38" s="166" t="e">
        <f>ROUNDDOWN(SUM(E35:E37),0)</f>
        <v>#REF!</v>
      </c>
      <c r="F38" s="166" t="e">
        <f>ROUNDDOWN(SUM(F35:F37),0)</f>
        <v>#REF!</v>
      </c>
      <c r="G38" s="167" t="e">
        <f aca="true" t="shared" si="3" ref="G38:P38">ROUNDDOWN(SUM(G35:G37),0)</f>
        <v>#REF!</v>
      </c>
      <c r="H38" s="167" t="e">
        <f t="shared" si="3"/>
        <v>#REF!</v>
      </c>
      <c r="I38" s="168" t="e">
        <f t="shared" si="3"/>
        <v>#REF!</v>
      </c>
      <c r="J38" s="167" t="e">
        <f t="shared" si="3"/>
        <v>#REF!</v>
      </c>
      <c r="K38" s="167" t="e">
        <f t="shared" si="3"/>
        <v>#REF!</v>
      </c>
      <c r="L38" s="167" t="e">
        <f t="shared" si="3"/>
        <v>#REF!</v>
      </c>
      <c r="M38" s="169" t="e">
        <f t="shared" si="3"/>
        <v>#REF!</v>
      </c>
      <c r="N38" s="170"/>
      <c r="O38" s="166" t="e">
        <f t="shared" si="3"/>
        <v>#REF!</v>
      </c>
      <c r="P38" s="171" t="e">
        <f t="shared" si="3"/>
        <v>#REF!</v>
      </c>
    </row>
    <row r="39" spans="2:16" ht="13.5" customHeight="1">
      <c r="B39" s="593" t="s">
        <v>92</v>
      </c>
      <c r="C39" s="624" t="s">
        <v>93</v>
      </c>
      <c r="D39" s="625"/>
      <c r="E39" s="625"/>
      <c r="F39" s="625"/>
      <c r="G39" s="626"/>
      <c r="H39" s="172"/>
      <c r="I39" s="631" t="e">
        <f>SUM(I11:I33)</f>
        <v>#REF!</v>
      </c>
      <c r="J39" s="604" t="s">
        <v>93</v>
      </c>
      <c r="K39" s="605"/>
      <c r="L39" s="604" t="s">
        <v>93</v>
      </c>
      <c r="M39" s="625"/>
      <c r="N39" s="438" t="s">
        <v>93</v>
      </c>
      <c r="O39" s="616" t="s">
        <v>166</v>
      </c>
      <c r="P39" s="617"/>
    </row>
    <row r="40" spans="2:16" ht="12">
      <c r="B40" s="622"/>
      <c r="C40" s="627"/>
      <c r="D40" s="628"/>
      <c r="E40" s="495"/>
      <c r="F40" s="495"/>
      <c r="G40" s="507"/>
      <c r="H40" s="64"/>
      <c r="I40" s="632"/>
      <c r="J40" s="606"/>
      <c r="K40" s="607"/>
      <c r="L40" s="606"/>
      <c r="M40" s="628"/>
      <c r="N40" s="614"/>
      <c r="O40" s="618"/>
      <c r="P40" s="619"/>
    </row>
    <row r="41" spans="2:16" ht="16.5" customHeight="1" thickBot="1">
      <c r="B41" s="623"/>
      <c r="C41" s="629"/>
      <c r="D41" s="588"/>
      <c r="E41" s="588"/>
      <c r="F41" s="588"/>
      <c r="G41" s="630"/>
      <c r="H41" s="174"/>
      <c r="I41" s="633"/>
      <c r="J41" s="608"/>
      <c r="K41" s="609"/>
      <c r="L41" s="608"/>
      <c r="M41" s="588"/>
      <c r="N41" s="615"/>
      <c r="O41" s="620"/>
      <c r="P41" s="621"/>
    </row>
    <row r="42" spans="2:16" ht="14.25" customHeight="1">
      <c r="B42" s="98"/>
      <c r="C42" s="98"/>
      <c r="D42" s="98"/>
      <c r="E42" s="98"/>
      <c r="F42" s="98"/>
      <c r="G42" s="98"/>
      <c r="H42" s="173"/>
      <c r="I42" s="131"/>
      <c r="J42" s="98"/>
      <c r="K42" s="98"/>
      <c r="L42" s="98"/>
      <c r="M42" s="98"/>
      <c r="N42" s="98"/>
      <c r="O42" s="173"/>
      <c r="P42" s="173"/>
    </row>
    <row r="43" ht="12">
      <c r="B43" t="s">
        <v>95</v>
      </c>
    </row>
    <row r="44" spans="2:16" ht="12">
      <c r="B44" s="670" t="s">
        <v>96</v>
      </c>
      <c r="C44" s="670"/>
      <c r="D44" s="670"/>
      <c r="E44" s="670"/>
      <c r="F44" s="670"/>
      <c r="G44" s="670"/>
      <c r="H44" s="670"/>
      <c r="I44" s="670"/>
      <c r="J44" s="670"/>
      <c r="K44" s="670"/>
      <c r="L44" s="670"/>
      <c r="M44" s="670"/>
      <c r="N44" s="670"/>
      <c r="O44" s="670"/>
      <c r="P44" s="670"/>
    </row>
    <row r="45" spans="2:16" ht="12">
      <c r="B45" s="670" t="s">
        <v>123</v>
      </c>
      <c r="C45" s="670"/>
      <c r="D45" s="670"/>
      <c r="E45" s="670"/>
      <c r="F45" s="670"/>
      <c r="G45" s="670"/>
      <c r="H45" s="670"/>
      <c r="I45" s="670"/>
      <c r="J45" s="670"/>
      <c r="K45" s="670"/>
      <c r="L45" s="670"/>
      <c r="M45" s="670"/>
      <c r="N45" s="670"/>
      <c r="O45" s="670"/>
      <c r="P45" s="670"/>
    </row>
    <row r="46" spans="2:16" ht="12">
      <c r="B46" s="670" t="s">
        <v>97</v>
      </c>
      <c r="C46" s="670"/>
      <c r="D46" s="670"/>
      <c r="E46" s="670"/>
      <c r="F46" s="670"/>
      <c r="G46" s="670"/>
      <c r="H46" s="670"/>
      <c r="I46" s="670"/>
      <c r="J46" s="670"/>
      <c r="K46" s="670"/>
      <c r="L46" s="670"/>
      <c r="M46" s="670"/>
      <c r="N46" s="670"/>
      <c r="O46" s="670"/>
      <c r="P46" s="670"/>
    </row>
    <row r="47" spans="2:16" ht="12">
      <c r="B47" s="670" t="s">
        <v>98</v>
      </c>
      <c r="C47" s="670"/>
      <c r="D47" s="670"/>
      <c r="E47" s="670"/>
      <c r="F47" s="670"/>
      <c r="G47" s="670"/>
      <c r="H47" s="670"/>
      <c r="I47" s="670"/>
      <c r="J47" s="670"/>
      <c r="K47" s="670"/>
      <c r="L47" s="670"/>
      <c r="M47" s="670"/>
      <c r="N47" s="670"/>
      <c r="O47" s="670"/>
      <c r="P47" s="670"/>
    </row>
    <row r="48" spans="2:16" ht="0.75" customHeight="1">
      <c r="B48" s="83"/>
      <c r="C48" s="83"/>
      <c r="D48" s="83"/>
      <c r="E48" s="83"/>
      <c r="F48" s="83"/>
      <c r="G48" s="83"/>
      <c r="H48" s="83"/>
      <c r="I48" s="83"/>
      <c r="J48" s="83"/>
      <c r="K48" s="83"/>
      <c r="L48" s="83"/>
      <c r="M48" s="83"/>
      <c r="N48" s="83"/>
      <c r="O48" s="83"/>
      <c r="P48" s="83"/>
    </row>
    <row r="49" spans="2:16" ht="12" hidden="1">
      <c r="B49" s="83"/>
      <c r="C49" s="83"/>
      <c r="D49" s="83"/>
      <c r="E49" s="83"/>
      <c r="F49" s="83"/>
      <c r="G49" s="83"/>
      <c r="H49" s="83"/>
      <c r="I49" s="83"/>
      <c r="J49" s="83"/>
      <c r="K49" s="83"/>
      <c r="L49" s="83"/>
      <c r="M49" s="83"/>
      <c r="N49" s="83"/>
      <c r="O49" s="83"/>
      <c r="P49" s="83"/>
    </row>
    <row r="50" spans="2:16" ht="14.25" thickBot="1">
      <c r="B50" s="290" t="s">
        <v>165</v>
      </c>
      <c r="C50" s="291"/>
      <c r="D50" s="291"/>
      <c r="E50" s="83"/>
      <c r="F50" s="83"/>
      <c r="G50" s="83"/>
      <c r="H50" s="83"/>
      <c r="I50" s="83"/>
      <c r="J50" s="83"/>
      <c r="K50" s="83"/>
      <c r="L50" s="83"/>
      <c r="M50" s="83"/>
      <c r="N50" s="83"/>
      <c r="O50" s="83"/>
      <c r="P50" s="83"/>
    </row>
    <row r="51" spans="2:16" ht="15" customHeight="1" thickBot="1" thickTop="1">
      <c r="B51" s="670"/>
      <c r="C51" s="670"/>
      <c r="D51" s="670"/>
      <c r="E51" s="670"/>
      <c r="F51" s="670"/>
      <c r="G51" s="670"/>
      <c r="H51" s="670"/>
      <c r="I51" s="670"/>
      <c r="J51" s="670"/>
      <c r="K51" s="670"/>
      <c r="L51" s="670"/>
      <c r="M51" s="670"/>
      <c r="N51" s="670"/>
      <c r="O51" s="670"/>
      <c r="P51" s="670"/>
    </row>
    <row r="52" spans="2:16" ht="12.75" hidden="1" thickBot="1">
      <c r="B52" s="670"/>
      <c r="C52" s="670"/>
      <c r="D52" s="670"/>
      <c r="E52" s="670"/>
      <c r="F52" s="670"/>
      <c r="G52" s="670"/>
      <c r="H52" s="670"/>
      <c r="I52" s="670"/>
      <c r="J52" s="670"/>
      <c r="K52" s="670"/>
      <c r="L52" s="670"/>
      <c r="M52" s="670"/>
      <c r="N52" s="670"/>
      <c r="O52" s="670"/>
      <c r="P52" s="670"/>
    </row>
    <row r="53" spans="2:16" ht="24" customHeight="1">
      <c r="B53" s="545" t="s">
        <v>62</v>
      </c>
      <c r="C53" s="652" t="s">
        <v>20</v>
      </c>
      <c r="D53" s="653"/>
      <c r="E53" s="653"/>
      <c r="F53" s="653"/>
      <c r="G53" s="654"/>
      <c r="H53" s="652" t="s">
        <v>63</v>
      </c>
      <c r="I53" s="653"/>
      <c r="J53" s="653"/>
      <c r="K53" s="653"/>
      <c r="L53" s="653"/>
      <c r="M53" s="653"/>
      <c r="N53" s="90" t="s">
        <v>64</v>
      </c>
      <c r="O53" s="91"/>
      <c r="P53" s="92"/>
    </row>
    <row r="54" spans="2:16" ht="26.25" customHeight="1">
      <c r="B54" s="650"/>
      <c r="C54" s="624" t="s">
        <v>65</v>
      </c>
      <c r="D54" s="625"/>
      <c r="E54" s="95" t="s">
        <v>66</v>
      </c>
      <c r="F54" s="95" t="s">
        <v>67</v>
      </c>
      <c r="G54" s="96" t="s">
        <v>68</v>
      </c>
      <c r="H54" s="624" t="s">
        <v>69</v>
      </c>
      <c r="I54" s="625"/>
      <c r="J54" s="604" t="s">
        <v>70</v>
      </c>
      <c r="K54" s="605"/>
      <c r="L54" s="625" t="s">
        <v>68</v>
      </c>
      <c r="M54" s="625"/>
      <c r="N54" s="97" t="s">
        <v>71</v>
      </c>
      <c r="O54" s="628" t="s">
        <v>72</v>
      </c>
      <c r="P54" s="642"/>
    </row>
    <row r="55" spans="2:16" ht="26.25" customHeight="1">
      <c r="B55" s="651"/>
      <c r="C55" s="643" t="s">
        <v>73</v>
      </c>
      <c r="D55" s="644"/>
      <c r="E55" s="3" t="s">
        <v>36</v>
      </c>
      <c r="F55" s="100" t="s">
        <v>74</v>
      </c>
      <c r="G55" s="101" t="s">
        <v>75</v>
      </c>
      <c r="H55" s="643" t="s">
        <v>76</v>
      </c>
      <c r="I55" s="644"/>
      <c r="J55" s="645" t="s">
        <v>77</v>
      </c>
      <c r="K55" s="646"/>
      <c r="L55" s="644" t="s">
        <v>75</v>
      </c>
      <c r="M55" s="644"/>
      <c r="N55" s="7" t="s">
        <v>75</v>
      </c>
      <c r="O55" s="644" t="s">
        <v>75</v>
      </c>
      <c r="P55" s="647"/>
    </row>
    <row r="56" spans="2:16" ht="17.25" customHeight="1">
      <c r="B56" s="610" t="s">
        <v>23</v>
      </c>
      <c r="C56" s="93" t="s">
        <v>78</v>
      </c>
      <c r="D56" s="94">
        <v>396</v>
      </c>
      <c r="E56" s="102"/>
      <c r="F56" s="103"/>
      <c r="G56" s="104"/>
      <c r="H56" s="105" t="s">
        <v>79</v>
      </c>
      <c r="I56" s="106" t="e">
        <f>#REF!</f>
        <v>#REF!</v>
      </c>
      <c r="J56" s="577"/>
      <c r="K56" s="595"/>
      <c r="L56" s="577"/>
      <c r="M56" s="578"/>
      <c r="N56" s="107"/>
      <c r="O56" s="581"/>
      <c r="P56" s="582"/>
    </row>
    <row r="57" spans="2:16" ht="17.25" customHeight="1">
      <c r="B57" s="594"/>
      <c r="C57" s="80" t="s">
        <v>80</v>
      </c>
      <c r="D57" s="108">
        <v>396</v>
      </c>
      <c r="E57" s="109"/>
      <c r="F57" s="109"/>
      <c r="G57" s="85"/>
      <c r="H57" s="110" t="s">
        <v>81</v>
      </c>
      <c r="I57" s="111" t="e">
        <f>#REF!</f>
        <v>#REF!</v>
      </c>
      <c r="J57" s="599"/>
      <c r="K57" s="600"/>
      <c r="L57" s="579"/>
      <c r="M57" s="580"/>
      <c r="N57" s="112"/>
      <c r="O57" s="583"/>
      <c r="P57" s="584"/>
    </row>
    <row r="58" spans="2:16" ht="17.25" customHeight="1">
      <c r="B58" s="593" t="s">
        <v>24</v>
      </c>
      <c r="C58" s="93" t="s">
        <v>78</v>
      </c>
      <c r="D58" s="81">
        <f aca="true" t="shared" si="4" ref="D58:D63">D56</f>
        <v>396</v>
      </c>
      <c r="E58" s="102"/>
      <c r="F58" s="103"/>
      <c r="G58" s="104"/>
      <c r="H58" s="105" t="s">
        <v>79</v>
      </c>
      <c r="I58" s="106" t="e">
        <f>#REF!</f>
        <v>#REF!</v>
      </c>
      <c r="J58" s="577"/>
      <c r="K58" s="595"/>
      <c r="L58" s="577"/>
      <c r="M58" s="578"/>
      <c r="N58" s="107"/>
      <c r="O58" s="581"/>
      <c r="P58" s="582"/>
    </row>
    <row r="59" spans="2:16" ht="17.25" customHeight="1">
      <c r="B59" s="594"/>
      <c r="C59" s="80" t="s">
        <v>80</v>
      </c>
      <c r="D59" s="98">
        <f t="shared" si="4"/>
        <v>396</v>
      </c>
      <c r="E59" s="109"/>
      <c r="F59" s="109"/>
      <c r="G59" s="85"/>
      <c r="H59" s="110" t="s">
        <v>81</v>
      </c>
      <c r="I59" s="111" t="e">
        <f>#REF!</f>
        <v>#REF!</v>
      </c>
      <c r="J59" s="599"/>
      <c r="K59" s="600"/>
      <c r="L59" s="579"/>
      <c r="M59" s="580"/>
      <c r="N59" s="112"/>
      <c r="O59" s="583"/>
      <c r="P59" s="584"/>
    </row>
    <row r="60" spans="2:16" ht="17.25" customHeight="1">
      <c r="B60" s="593" t="s">
        <v>25</v>
      </c>
      <c r="C60" s="93" t="s">
        <v>78</v>
      </c>
      <c r="D60" s="185">
        <f t="shared" si="4"/>
        <v>396</v>
      </c>
      <c r="E60" s="102"/>
      <c r="F60" s="103"/>
      <c r="G60" s="104"/>
      <c r="H60" s="105" t="s">
        <v>79</v>
      </c>
      <c r="I60" s="106" t="e">
        <f>#REF!</f>
        <v>#REF!</v>
      </c>
      <c r="J60" s="577"/>
      <c r="K60" s="595"/>
      <c r="L60" s="577"/>
      <c r="M60" s="578"/>
      <c r="N60" s="107"/>
      <c r="O60" s="581"/>
      <c r="P60" s="582"/>
    </row>
    <row r="61" spans="2:16" ht="17.25" customHeight="1">
      <c r="B61" s="594"/>
      <c r="C61" s="80" t="s">
        <v>80</v>
      </c>
      <c r="D61" s="186">
        <f t="shared" si="4"/>
        <v>396</v>
      </c>
      <c r="E61" s="109"/>
      <c r="F61" s="109"/>
      <c r="G61" s="85"/>
      <c r="H61" s="110" t="s">
        <v>82</v>
      </c>
      <c r="I61" s="111" t="e">
        <f>#REF!</f>
        <v>#REF!</v>
      </c>
      <c r="J61" s="599"/>
      <c r="K61" s="600"/>
      <c r="L61" s="579"/>
      <c r="M61" s="580"/>
      <c r="N61" s="112"/>
      <c r="O61" s="583"/>
      <c r="P61" s="584"/>
    </row>
    <row r="62" spans="2:16" ht="17.25" customHeight="1">
      <c r="B62" s="593" t="s">
        <v>26</v>
      </c>
      <c r="C62" s="93" t="s">
        <v>78</v>
      </c>
      <c r="D62" s="81">
        <f t="shared" si="4"/>
        <v>396</v>
      </c>
      <c r="E62" s="102"/>
      <c r="F62" s="103"/>
      <c r="G62" s="104"/>
      <c r="H62" s="113" t="s">
        <v>79</v>
      </c>
      <c r="I62" s="114" t="e">
        <f>#REF!</f>
        <v>#REF!</v>
      </c>
      <c r="J62" s="577"/>
      <c r="K62" s="595"/>
      <c r="L62" s="577"/>
      <c r="M62" s="578"/>
      <c r="N62" s="107"/>
      <c r="O62" s="639"/>
      <c r="P62" s="582"/>
    </row>
    <row r="63" spans="2:16" ht="17.25" customHeight="1">
      <c r="B63" s="622"/>
      <c r="C63" s="115" t="s">
        <v>80</v>
      </c>
      <c r="D63" s="98">
        <f t="shared" si="4"/>
        <v>396</v>
      </c>
      <c r="E63" s="116"/>
      <c r="F63" s="117"/>
      <c r="G63" s="118"/>
      <c r="H63" s="119" t="s">
        <v>83</v>
      </c>
      <c r="I63" s="120" t="e">
        <f>#REF!</f>
        <v>#REF!</v>
      </c>
      <c r="J63" s="121"/>
      <c r="K63" s="84"/>
      <c r="L63" s="122"/>
      <c r="M63" s="123"/>
      <c r="N63" s="124"/>
      <c r="O63" s="640"/>
      <c r="P63" s="636"/>
    </row>
    <row r="64" spans="2:16" ht="17.25" customHeight="1">
      <c r="B64" s="594"/>
      <c r="C64" s="125"/>
      <c r="D64" s="126"/>
      <c r="E64" s="127"/>
      <c r="F64" s="127"/>
      <c r="G64" s="128"/>
      <c r="H64" s="110" t="s">
        <v>81</v>
      </c>
      <c r="I64" s="111" t="e">
        <f>#REF!</f>
        <v>#REF!</v>
      </c>
      <c r="J64" s="637"/>
      <c r="K64" s="638"/>
      <c r="L64" s="665"/>
      <c r="M64" s="666"/>
      <c r="N64" s="124"/>
      <c r="O64" s="641"/>
      <c r="P64" s="584"/>
    </row>
    <row r="65" spans="2:16" ht="17.25" customHeight="1">
      <c r="B65" s="593" t="s">
        <v>27</v>
      </c>
      <c r="C65" s="93" t="s">
        <v>78</v>
      </c>
      <c r="D65" s="94">
        <f>D62</f>
        <v>396</v>
      </c>
      <c r="E65" s="102"/>
      <c r="F65" s="103"/>
      <c r="G65" s="104"/>
      <c r="H65" s="113" t="s">
        <v>79</v>
      </c>
      <c r="I65" s="114" t="e">
        <f>#REF!</f>
        <v>#REF!</v>
      </c>
      <c r="J65" s="577"/>
      <c r="K65" s="595"/>
      <c r="L65" s="577"/>
      <c r="M65" s="578"/>
      <c r="N65" s="107"/>
      <c r="O65" s="581"/>
      <c r="P65" s="582"/>
    </row>
    <row r="66" spans="2:16" ht="17.25" customHeight="1">
      <c r="B66" s="622"/>
      <c r="C66" s="115" t="s">
        <v>80</v>
      </c>
      <c r="D66" s="126">
        <f>D63</f>
        <v>396</v>
      </c>
      <c r="E66" s="127"/>
      <c r="F66" s="127"/>
      <c r="G66" s="128"/>
      <c r="H66" s="119" t="s">
        <v>83</v>
      </c>
      <c r="I66" s="120" t="e">
        <f>#REF!</f>
        <v>#REF!</v>
      </c>
      <c r="J66" s="637"/>
      <c r="K66" s="638"/>
      <c r="L66" s="665"/>
      <c r="M66" s="666"/>
      <c r="N66" s="124"/>
      <c r="O66" s="635"/>
      <c r="P66" s="636"/>
    </row>
    <row r="67" spans="2:16" ht="17.25" customHeight="1">
      <c r="B67" s="594"/>
      <c r="C67" s="80"/>
      <c r="D67" s="99"/>
      <c r="E67" s="109"/>
      <c r="F67" s="129"/>
      <c r="G67" s="130"/>
      <c r="H67" s="110" t="s">
        <v>82</v>
      </c>
      <c r="I67" s="111" t="e">
        <f>#REF!</f>
        <v>#REF!</v>
      </c>
      <c r="J67" s="579"/>
      <c r="K67" s="634"/>
      <c r="L67" s="667"/>
      <c r="M67" s="580"/>
      <c r="N67" s="112"/>
      <c r="O67" s="583"/>
      <c r="P67" s="584"/>
    </row>
    <row r="68" spans="2:16" ht="17.25" customHeight="1">
      <c r="B68" s="593" t="s">
        <v>28</v>
      </c>
      <c r="C68" s="93" t="s">
        <v>78</v>
      </c>
      <c r="D68" s="94">
        <f>D65</f>
        <v>396</v>
      </c>
      <c r="E68" s="102"/>
      <c r="F68" s="103"/>
      <c r="G68" s="104"/>
      <c r="H68" s="113" t="s">
        <v>79</v>
      </c>
      <c r="I68" s="114" t="e">
        <f>#REF!</f>
        <v>#REF!</v>
      </c>
      <c r="J68" s="577"/>
      <c r="K68" s="595"/>
      <c r="L68" s="577"/>
      <c r="M68" s="578"/>
      <c r="N68" s="107"/>
      <c r="O68" s="581"/>
      <c r="P68" s="582"/>
    </row>
    <row r="69" spans="2:16" ht="17.25" customHeight="1">
      <c r="B69" s="622"/>
      <c r="C69" s="115" t="s">
        <v>80</v>
      </c>
      <c r="D69" s="126">
        <f>D66</f>
        <v>396</v>
      </c>
      <c r="E69" s="127"/>
      <c r="F69" s="127"/>
      <c r="G69" s="128"/>
      <c r="H69" s="119" t="s">
        <v>83</v>
      </c>
      <c r="I69" s="120" t="e">
        <f>#REF!</f>
        <v>#REF!</v>
      </c>
      <c r="J69" s="637"/>
      <c r="K69" s="638"/>
      <c r="L69" s="665"/>
      <c r="M69" s="666"/>
      <c r="N69" s="124"/>
      <c r="O69" s="635"/>
      <c r="P69" s="636"/>
    </row>
    <row r="70" spans="2:16" ht="17.25" customHeight="1">
      <c r="B70" s="594"/>
      <c r="C70" s="80"/>
      <c r="D70" s="108"/>
      <c r="E70" s="109"/>
      <c r="F70" s="129"/>
      <c r="G70" s="130"/>
      <c r="H70" s="110" t="s">
        <v>81</v>
      </c>
      <c r="I70" s="111" t="e">
        <f>#REF!</f>
        <v>#REF!</v>
      </c>
      <c r="J70" s="579"/>
      <c r="K70" s="634"/>
      <c r="L70" s="667"/>
      <c r="M70" s="580"/>
      <c r="N70" s="112"/>
      <c r="O70" s="583"/>
      <c r="P70" s="584"/>
    </row>
    <row r="71" spans="2:16" ht="17.25" customHeight="1">
      <c r="B71" s="593" t="s">
        <v>15</v>
      </c>
      <c r="C71" s="93" t="s">
        <v>78</v>
      </c>
      <c r="D71" s="94">
        <f>D68</f>
        <v>396</v>
      </c>
      <c r="E71" s="102"/>
      <c r="F71" s="103"/>
      <c r="G71" s="104"/>
      <c r="H71" s="105" t="s">
        <v>79</v>
      </c>
      <c r="I71" s="106" t="e">
        <f>#REF!</f>
        <v>#REF!</v>
      </c>
      <c r="J71" s="577"/>
      <c r="K71" s="595"/>
      <c r="L71" s="577"/>
      <c r="M71" s="578"/>
      <c r="N71" s="107"/>
      <c r="O71" s="581"/>
      <c r="P71" s="582"/>
    </row>
    <row r="72" spans="2:16" ht="17.25" customHeight="1">
      <c r="B72" s="594"/>
      <c r="C72" s="80" t="s">
        <v>80</v>
      </c>
      <c r="D72" s="108">
        <f>D69</f>
        <v>396</v>
      </c>
      <c r="E72" s="109"/>
      <c r="F72" s="109"/>
      <c r="G72" s="85"/>
      <c r="H72" s="110" t="s">
        <v>81</v>
      </c>
      <c r="I72" s="111" t="e">
        <f>#REF!</f>
        <v>#REF!</v>
      </c>
      <c r="J72" s="599"/>
      <c r="K72" s="600"/>
      <c r="L72" s="579"/>
      <c r="M72" s="580"/>
      <c r="N72" s="112"/>
      <c r="O72" s="583"/>
      <c r="P72" s="584"/>
    </row>
    <row r="73" spans="2:16" ht="17.25" customHeight="1">
      <c r="B73" s="593" t="s">
        <v>29</v>
      </c>
      <c r="C73" s="93" t="s">
        <v>78</v>
      </c>
      <c r="D73" s="94">
        <f aca="true" t="shared" si="5" ref="D73:D82">D71</f>
        <v>396</v>
      </c>
      <c r="E73" s="102"/>
      <c r="F73" s="103"/>
      <c r="G73" s="104"/>
      <c r="H73" s="105" t="s">
        <v>79</v>
      </c>
      <c r="I73" s="106" t="e">
        <f>#REF!</f>
        <v>#REF!</v>
      </c>
      <c r="J73" s="577"/>
      <c r="K73" s="595"/>
      <c r="L73" s="577"/>
      <c r="M73" s="578"/>
      <c r="N73" s="107"/>
      <c r="O73" s="581"/>
      <c r="P73" s="582"/>
    </row>
    <row r="74" spans="2:16" ht="17.25" customHeight="1">
      <c r="B74" s="594"/>
      <c r="C74" s="80" t="s">
        <v>80</v>
      </c>
      <c r="D74" s="108">
        <f t="shared" si="5"/>
        <v>396</v>
      </c>
      <c r="E74" s="109"/>
      <c r="F74" s="109"/>
      <c r="G74" s="85"/>
      <c r="H74" s="110" t="s">
        <v>81</v>
      </c>
      <c r="I74" s="111" t="e">
        <f>#REF!</f>
        <v>#REF!</v>
      </c>
      <c r="J74" s="599"/>
      <c r="K74" s="600"/>
      <c r="L74" s="579"/>
      <c r="M74" s="580"/>
      <c r="N74" s="112"/>
      <c r="O74" s="583"/>
      <c r="P74" s="584"/>
    </row>
    <row r="75" spans="2:16" ht="17.25" customHeight="1">
      <c r="B75" s="593" t="s">
        <v>30</v>
      </c>
      <c r="C75" s="93" t="s">
        <v>78</v>
      </c>
      <c r="D75" s="94">
        <f t="shared" si="5"/>
        <v>396</v>
      </c>
      <c r="E75" s="102"/>
      <c r="F75" s="103"/>
      <c r="G75" s="104"/>
      <c r="H75" s="105" t="s">
        <v>79</v>
      </c>
      <c r="I75" s="106" t="e">
        <f>#REF!</f>
        <v>#REF!</v>
      </c>
      <c r="J75" s="577"/>
      <c r="K75" s="595"/>
      <c r="L75" s="577"/>
      <c r="M75" s="578"/>
      <c r="N75" s="107"/>
      <c r="O75" s="581"/>
      <c r="P75" s="582"/>
    </row>
    <row r="76" spans="2:16" ht="17.25" customHeight="1">
      <c r="B76" s="594"/>
      <c r="C76" s="80" t="s">
        <v>80</v>
      </c>
      <c r="D76" s="108">
        <f t="shared" si="5"/>
        <v>396</v>
      </c>
      <c r="E76" s="109"/>
      <c r="F76" s="109"/>
      <c r="G76" s="85"/>
      <c r="H76" s="110" t="s">
        <v>81</v>
      </c>
      <c r="I76" s="111" t="e">
        <f>#REF!</f>
        <v>#REF!</v>
      </c>
      <c r="J76" s="599"/>
      <c r="K76" s="600"/>
      <c r="L76" s="579"/>
      <c r="M76" s="580"/>
      <c r="N76" s="112"/>
      <c r="O76" s="583"/>
      <c r="P76" s="584"/>
    </row>
    <row r="77" spans="2:16" ht="17.25" customHeight="1">
      <c r="B77" s="610" t="s">
        <v>14</v>
      </c>
      <c r="C77" s="93" t="s">
        <v>78</v>
      </c>
      <c r="D77" s="94">
        <f t="shared" si="5"/>
        <v>396</v>
      </c>
      <c r="E77" s="102"/>
      <c r="F77" s="103"/>
      <c r="G77" s="104"/>
      <c r="H77" s="105" t="s">
        <v>79</v>
      </c>
      <c r="I77" s="106" t="e">
        <f>#REF!</f>
        <v>#REF!</v>
      </c>
      <c r="J77" s="577"/>
      <c r="K77" s="595"/>
      <c r="L77" s="577"/>
      <c r="M77" s="578"/>
      <c r="N77" s="107"/>
      <c r="O77" s="581"/>
      <c r="P77" s="582"/>
    </row>
    <row r="78" spans="2:16" ht="17.25" customHeight="1">
      <c r="B78" s="594"/>
      <c r="C78" s="80" t="s">
        <v>80</v>
      </c>
      <c r="D78" s="108">
        <f t="shared" si="5"/>
        <v>396</v>
      </c>
      <c r="E78" s="109"/>
      <c r="F78" s="109"/>
      <c r="G78" s="85"/>
      <c r="H78" s="110" t="s">
        <v>81</v>
      </c>
      <c r="I78" s="111" t="e">
        <f>#REF!</f>
        <v>#REF!</v>
      </c>
      <c r="J78" s="599"/>
      <c r="K78" s="600"/>
      <c r="L78" s="579"/>
      <c r="M78" s="580"/>
      <c r="N78" s="112"/>
      <c r="O78" s="583"/>
      <c r="P78" s="584"/>
    </row>
    <row r="79" spans="2:16" ht="17.25" customHeight="1">
      <c r="B79" s="593" t="s">
        <v>6</v>
      </c>
      <c r="C79" s="93" t="s">
        <v>78</v>
      </c>
      <c r="D79" s="94">
        <f t="shared" si="5"/>
        <v>396</v>
      </c>
      <c r="E79" s="102"/>
      <c r="F79" s="103"/>
      <c r="G79" s="104"/>
      <c r="H79" s="105" t="s">
        <v>79</v>
      </c>
      <c r="I79" s="106" t="e">
        <f>#REF!</f>
        <v>#REF!</v>
      </c>
      <c r="J79" s="577"/>
      <c r="K79" s="595"/>
      <c r="L79" s="577"/>
      <c r="M79" s="578"/>
      <c r="N79" s="107"/>
      <c r="O79" s="581"/>
      <c r="P79" s="582"/>
    </row>
    <row r="80" spans="2:16" ht="17.25" customHeight="1">
      <c r="B80" s="594"/>
      <c r="C80" s="80" t="s">
        <v>80</v>
      </c>
      <c r="D80" s="108">
        <f t="shared" si="5"/>
        <v>396</v>
      </c>
      <c r="E80" s="109"/>
      <c r="F80" s="109"/>
      <c r="G80" s="85"/>
      <c r="H80" s="110" t="s">
        <v>81</v>
      </c>
      <c r="I80" s="111" t="e">
        <f>#REF!</f>
        <v>#REF!</v>
      </c>
      <c r="J80" s="599"/>
      <c r="K80" s="600"/>
      <c r="L80" s="579"/>
      <c r="M80" s="580"/>
      <c r="N80" s="112"/>
      <c r="O80" s="583"/>
      <c r="P80" s="584"/>
    </row>
    <row r="81" spans="2:16" ht="17.25" customHeight="1">
      <c r="B81" s="593" t="s">
        <v>7</v>
      </c>
      <c r="C81" s="93" t="s">
        <v>78</v>
      </c>
      <c r="D81" s="94">
        <f t="shared" si="5"/>
        <v>396</v>
      </c>
      <c r="E81" s="102"/>
      <c r="F81" s="103"/>
      <c r="G81" s="104"/>
      <c r="H81" s="105" t="s">
        <v>79</v>
      </c>
      <c r="I81" s="106" t="e">
        <f>#REF!</f>
        <v>#REF!</v>
      </c>
      <c r="J81" s="577"/>
      <c r="K81" s="595"/>
      <c r="L81" s="577"/>
      <c r="M81" s="578"/>
      <c r="N81" s="107"/>
      <c r="O81" s="581"/>
      <c r="P81" s="582"/>
    </row>
    <row r="82" spans="2:16" ht="17.25" customHeight="1">
      <c r="B82" s="594"/>
      <c r="C82" s="80" t="s">
        <v>80</v>
      </c>
      <c r="D82" s="108">
        <f t="shared" si="5"/>
        <v>396</v>
      </c>
      <c r="E82" s="109"/>
      <c r="F82" s="109"/>
      <c r="G82" s="85"/>
      <c r="H82" s="110" t="s">
        <v>81</v>
      </c>
      <c r="I82" s="111" t="e">
        <f>#REF!</f>
        <v>#REF!</v>
      </c>
      <c r="J82" s="599"/>
      <c r="K82" s="600"/>
      <c r="L82" s="579"/>
      <c r="M82" s="580"/>
      <c r="N82" s="112"/>
      <c r="O82" s="583"/>
      <c r="P82" s="584"/>
    </row>
    <row r="83" spans="2:16" ht="13.5" customHeight="1">
      <c r="B83" s="593" t="s">
        <v>92</v>
      </c>
      <c r="C83" s="624" t="s">
        <v>93</v>
      </c>
      <c r="D83" s="625"/>
      <c r="E83" s="625"/>
      <c r="F83" s="625"/>
      <c r="G83" s="626"/>
      <c r="H83" s="172"/>
      <c r="I83" s="631" t="e">
        <f>SUM(I55:I82)</f>
        <v>#REF!</v>
      </c>
      <c r="J83" s="604" t="s">
        <v>93</v>
      </c>
      <c r="K83" s="605"/>
      <c r="L83" s="604" t="s">
        <v>93</v>
      </c>
      <c r="M83" s="625"/>
      <c r="N83" s="438" t="s">
        <v>93</v>
      </c>
      <c r="O83" s="616" t="s">
        <v>94</v>
      </c>
      <c r="P83" s="617"/>
    </row>
    <row r="84" spans="2:16" ht="12">
      <c r="B84" s="622"/>
      <c r="C84" s="627"/>
      <c r="D84" s="628"/>
      <c r="E84" s="495"/>
      <c r="F84" s="495"/>
      <c r="G84" s="507"/>
      <c r="H84" s="64"/>
      <c r="I84" s="632"/>
      <c r="J84" s="606"/>
      <c r="K84" s="607"/>
      <c r="L84" s="606"/>
      <c r="M84" s="628"/>
      <c r="N84" s="614"/>
      <c r="O84" s="618"/>
      <c r="P84" s="619"/>
    </row>
    <row r="85" spans="2:16" ht="16.5" customHeight="1" thickBot="1">
      <c r="B85" s="623"/>
      <c r="C85" s="629"/>
      <c r="D85" s="588"/>
      <c r="E85" s="588"/>
      <c r="F85" s="588"/>
      <c r="G85" s="630"/>
      <c r="H85" s="174"/>
      <c r="I85" s="633"/>
      <c r="J85" s="608"/>
      <c r="K85" s="609"/>
      <c r="L85" s="608"/>
      <c r="M85" s="588"/>
      <c r="N85" s="615"/>
      <c r="O85" s="620"/>
      <c r="P85" s="621"/>
    </row>
    <row r="86" spans="2:16" ht="9" customHeight="1" thickBot="1">
      <c r="B86" s="670"/>
      <c r="C86" s="670"/>
      <c r="D86" s="670"/>
      <c r="E86" s="670"/>
      <c r="F86" s="670"/>
      <c r="G86" s="670"/>
      <c r="H86" s="670"/>
      <c r="I86" s="670"/>
      <c r="J86" s="670"/>
      <c r="K86" s="670"/>
      <c r="L86" s="670"/>
      <c r="M86" s="670"/>
      <c r="N86" s="670"/>
      <c r="O86" s="670"/>
      <c r="P86" s="670"/>
    </row>
    <row r="87" spans="2:16" ht="27.75" customHeight="1" thickBot="1">
      <c r="B87" s="307" t="s">
        <v>95</v>
      </c>
      <c r="O87" s="648" t="s">
        <v>167</v>
      </c>
      <c r="P87" s="649"/>
    </row>
    <row r="88" spans="2:16" ht="12">
      <c r="B88" s="83" t="s">
        <v>161</v>
      </c>
      <c r="C88" s="83"/>
      <c r="D88" s="83"/>
      <c r="E88" s="83"/>
      <c r="F88" s="83"/>
      <c r="G88" s="83"/>
      <c r="H88" s="83"/>
      <c r="I88" s="83"/>
      <c r="J88" s="83"/>
      <c r="K88" s="83"/>
      <c r="L88" s="83"/>
      <c r="M88" s="83"/>
      <c r="N88" s="83"/>
      <c r="O88" s="308"/>
      <c r="P88" s="92"/>
    </row>
    <row r="89" spans="2:16" ht="12.75" thickBot="1">
      <c r="B89" s="83" t="s">
        <v>123</v>
      </c>
      <c r="C89" s="83"/>
      <c r="D89" s="83"/>
      <c r="E89" s="83"/>
      <c r="F89" s="83"/>
      <c r="G89" s="83"/>
      <c r="H89" s="83"/>
      <c r="I89" s="83"/>
      <c r="J89" s="83"/>
      <c r="K89" s="83"/>
      <c r="L89" s="83"/>
      <c r="M89" s="83"/>
      <c r="N89" s="83"/>
      <c r="O89" s="309"/>
      <c r="P89" s="293"/>
    </row>
    <row r="90" spans="2:16" ht="12">
      <c r="B90" s="83" t="s">
        <v>97</v>
      </c>
      <c r="C90" s="83"/>
      <c r="D90" s="83"/>
      <c r="E90" s="83"/>
      <c r="F90" s="83"/>
      <c r="G90" s="83"/>
      <c r="H90" s="83"/>
      <c r="I90" s="83"/>
      <c r="J90" s="83"/>
      <c r="K90" s="83"/>
      <c r="L90" s="83"/>
      <c r="M90" s="83"/>
      <c r="N90" s="83"/>
      <c r="O90" s="83"/>
      <c r="P90" s="83"/>
    </row>
    <row r="91" spans="2:16" ht="12">
      <c r="B91" s="670" t="s">
        <v>98</v>
      </c>
      <c r="C91" s="670"/>
      <c r="D91" s="670"/>
      <c r="E91" s="670"/>
      <c r="F91" s="670"/>
      <c r="G91" s="670"/>
      <c r="H91" s="670"/>
      <c r="I91" s="670"/>
      <c r="J91" s="670"/>
      <c r="K91" s="670"/>
      <c r="L91" s="670"/>
      <c r="M91" s="670"/>
      <c r="N91" s="670"/>
      <c r="O91" s="670"/>
      <c r="P91" s="670"/>
    </row>
    <row r="92" ht="12" hidden="1"/>
    <row r="93" ht="12" hidden="1"/>
    <row r="95" ht="13.5">
      <c r="B95" s="289" t="s">
        <v>162</v>
      </c>
    </row>
    <row r="96" ht="12.75" thickBot="1"/>
    <row r="97" spans="2:16" ht="24" customHeight="1">
      <c r="B97" s="545" t="s">
        <v>62</v>
      </c>
      <c r="C97" s="652" t="s">
        <v>20</v>
      </c>
      <c r="D97" s="653"/>
      <c r="E97" s="653"/>
      <c r="F97" s="653"/>
      <c r="G97" s="654"/>
      <c r="H97" s="652" t="s">
        <v>63</v>
      </c>
      <c r="I97" s="653"/>
      <c r="J97" s="653"/>
      <c r="K97" s="653"/>
      <c r="L97" s="653"/>
      <c r="M97" s="653"/>
      <c r="N97" s="90" t="s">
        <v>64</v>
      </c>
      <c r="O97" s="91"/>
      <c r="P97" s="92"/>
    </row>
    <row r="98" spans="2:16" ht="26.25" customHeight="1">
      <c r="B98" s="650"/>
      <c r="C98" s="624" t="s">
        <v>65</v>
      </c>
      <c r="D98" s="625"/>
      <c r="E98" s="95" t="s">
        <v>66</v>
      </c>
      <c r="F98" s="95" t="s">
        <v>67</v>
      </c>
      <c r="G98" s="96" t="s">
        <v>68</v>
      </c>
      <c r="H98" s="624" t="s">
        <v>69</v>
      </c>
      <c r="I98" s="625"/>
      <c r="J98" s="604" t="s">
        <v>70</v>
      </c>
      <c r="K98" s="605"/>
      <c r="L98" s="625" t="s">
        <v>68</v>
      </c>
      <c r="M98" s="625"/>
      <c r="N98" s="97" t="s">
        <v>71</v>
      </c>
      <c r="O98" s="628" t="s">
        <v>72</v>
      </c>
      <c r="P98" s="642"/>
    </row>
    <row r="99" spans="2:16" ht="26.25" customHeight="1">
      <c r="B99" s="651"/>
      <c r="C99" s="643" t="s">
        <v>73</v>
      </c>
      <c r="D99" s="644"/>
      <c r="E99" s="3" t="s">
        <v>36</v>
      </c>
      <c r="F99" s="100" t="s">
        <v>74</v>
      </c>
      <c r="G99" s="101" t="s">
        <v>75</v>
      </c>
      <c r="H99" s="643" t="s">
        <v>76</v>
      </c>
      <c r="I99" s="644"/>
      <c r="J99" s="645" t="s">
        <v>77</v>
      </c>
      <c r="K99" s="646"/>
      <c r="L99" s="644" t="s">
        <v>75</v>
      </c>
      <c r="M99" s="644"/>
      <c r="N99" s="7" t="s">
        <v>75</v>
      </c>
      <c r="O99" s="644" t="s">
        <v>75</v>
      </c>
      <c r="P99" s="647"/>
    </row>
    <row r="100" spans="2:16" ht="17.25" customHeight="1">
      <c r="B100" s="610" t="s">
        <v>159</v>
      </c>
      <c r="C100" s="93" t="s">
        <v>78</v>
      </c>
      <c r="D100" s="94">
        <v>396</v>
      </c>
      <c r="E100" s="102"/>
      <c r="F100" s="103"/>
      <c r="G100" s="104"/>
      <c r="H100" s="105" t="s">
        <v>79</v>
      </c>
      <c r="I100" s="106" t="e">
        <f>#REF!</f>
        <v>#REF!</v>
      </c>
      <c r="J100" s="577"/>
      <c r="K100" s="595"/>
      <c r="L100" s="577"/>
      <c r="M100" s="578"/>
      <c r="N100" s="107"/>
      <c r="O100" s="581"/>
      <c r="P100" s="582"/>
    </row>
    <row r="101" spans="2:16" ht="17.25" customHeight="1">
      <c r="B101" s="594"/>
      <c r="C101" s="80" t="s">
        <v>80</v>
      </c>
      <c r="D101" s="108">
        <v>396</v>
      </c>
      <c r="E101" s="109"/>
      <c r="F101" s="109"/>
      <c r="G101" s="85"/>
      <c r="H101" s="110" t="s">
        <v>81</v>
      </c>
      <c r="I101" s="111" t="e">
        <f>#REF!</f>
        <v>#REF!</v>
      </c>
      <c r="J101" s="599"/>
      <c r="K101" s="600"/>
      <c r="L101" s="579"/>
      <c r="M101" s="580"/>
      <c r="N101" s="112"/>
      <c r="O101" s="583"/>
      <c r="P101" s="584"/>
    </row>
    <row r="102" spans="2:16" ht="17.25" customHeight="1">
      <c r="B102" s="593" t="s">
        <v>24</v>
      </c>
      <c r="C102" s="93" t="s">
        <v>78</v>
      </c>
      <c r="D102" s="81">
        <f aca="true" t="shared" si="6" ref="D102:D107">D100</f>
        <v>396</v>
      </c>
      <c r="E102" s="102"/>
      <c r="F102" s="103"/>
      <c r="G102" s="104"/>
      <c r="H102" s="105" t="s">
        <v>79</v>
      </c>
      <c r="I102" s="106" t="e">
        <f>#REF!</f>
        <v>#REF!</v>
      </c>
      <c r="J102" s="577"/>
      <c r="K102" s="595"/>
      <c r="L102" s="577"/>
      <c r="M102" s="578"/>
      <c r="N102" s="107"/>
      <c r="O102" s="581"/>
      <c r="P102" s="582"/>
    </row>
    <row r="103" spans="2:16" ht="17.25" customHeight="1">
      <c r="B103" s="594"/>
      <c r="C103" s="80" t="s">
        <v>80</v>
      </c>
      <c r="D103" s="98">
        <f t="shared" si="6"/>
        <v>396</v>
      </c>
      <c r="E103" s="109"/>
      <c r="F103" s="109"/>
      <c r="G103" s="85"/>
      <c r="H103" s="110" t="s">
        <v>81</v>
      </c>
      <c r="I103" s="111" t="e">
        <f>#REF!</f>
        <v>#REF!</v>
      </c>
      <c r="J103" s="599"/>
      <c r="K103" s="600"/>
      <c r="L103" s="579"/>
      <c r="M103" s="580"/>
      <c r="N103" s="112"/>
      <c r="O103" s="583"/>
      <c r="P103" s="584"/>
    </row>
    <row r="104" spans="2:16" ht="17.25" customHeight="1">
      <c r="B104" s="593" t="s">
        <v>25</v>
      </c>
      <c r="C104" s="93" t="s">
        <v>78</v>
      </c>
      <c r="D104" s="185">
        <f t="shared" si="6"/>
        <v>396</v>
      </c>
      <c r="E104" s="102"/>
      <c r="F104" s="103"/>
      <c r="G104" s="104"/>
      <c r="H104" s="105" t="s">
        <v>79</v>
      </c>
      <c r="I104" s="106" t="e">
        <f>#REF!</f>
        <v>#REF!</v>
      </c>
      <c r="J104" s="577"/>
      <c r="K104" s="595"/>
      <c r="L104" s="577"/>
      <c r="M104" s="578"/>
      <c r="N104" s="107"/>
      <c r="O104" s="581"/>
      <c r="P104" s="582"/>
    </row>
    <row r="105" spans="2:16" ht="17.25" customHeight="1">
      <c r="B105" s="594"/>
      <c r="C105" s="80" t="s">
        <v>80</v>
      </c>
      <c r="D105" s="186">
        <f t="shared" si="6"/>
        <v>396</v>
      </c>
      <c r="E105" s="109"/>
      <c r="F105" s="109"/>
      <c r="G105" s="85"/>
      <c r="H105" s="110" t="s">
        <v>82</v>
      </c>
      <c r="I105" s="111" t="e">
        <f>#REF!</f>
        <v>#REF!</v>
      </c>
      <c r="J105" s="599"/>
      <c r="K105" s="600"/>
      <c r="L105" s="579"/>
      <c r="M105" s="580"/>
      <c r="N105" s="112"/>
      <c r="O105" s="583"/>
      <c r="P105" s="584"/>
    </row>
    <row r="106" spans="2:16" ht="17.25" customHeight="1">
      <c r="B106" s="593" t="s">
        <v>26</v>
      </c>
      <c r="C106" s="93" t="s">
        <v>78</v>
      </c>
      <c r="D106" s="81">
        <f t="shared" si="6"/>
        <v>396</v>
      </c>
      <c r="E106" s="102"/>
      <c r="F106" s="103"/>
      <c r="G106" s="104"/>
      <c r="H106" s="113" t="s">
        <v>79</v>
      </c>
      <c r="I106" s="114" t="e">
        <f>#REF!</f>
        <v>#REF!</v>
      </c>
      <c r="J106" s="577"/>
      <c r="K106" s="595"/>
      <c r="L106" s="577"/>
      <c r="M106" s="578"/>
      <c r="N106" s="107"/>
      <c r="O106" s="639"/>
      <c r="P106" s="582"/>
    </row>
    <row r="107" spans="2:16" ht="17.25" customHeight="1">
      <c r="B107" s="622"/>
      <c r="C107" s="115" t="s">
        <v>80</v>
      </c>
      <c r="D107" s="98">
        <f t="shared" si="6"/>
        <v>396</v>
      </c>
      <c r="E107" s="116"/>
      <c r="F107" s="117"/>
      <c r="G107" s="118"/>
      <c r="H107" s="119" t="s">
        <v>83</v>
      </c>
      <c r="I107" s="120" t="e">
        <f>#REF!</f>
        <v>#REF!</v>
      </c>
      <c r="J107" s="121"/>
      <c r="K107" s="84"/>
      <c r="L107" s="122"/>
      <c r="M107" s="123"/>
      <c r="N107" s="124"/>
      <c r="O107" s="640"/>
      <c r="P107" s="636"/>
    </row>
    <row r="108" spans="2:16" ht="17.25" customHeight="1">
      <c r="B108" s="594"/>
      <c r="C108" s="125"/>
      <c r="D108" s="126"/>
      <c r="E108" s="127"/>
      <c r="F108" s="127"/>
      <c r="G108" s="128"/>
      <c r="H108" s="110" t="s">
        <v>81</v>
      </c>
      <c r="I108" s="111" t="e">
        <f>#REF!</f>
        <v>#REF!</v>
      </c>
      <c r="J108" s="637"/>
      <c r="K108" s="638"/>
      <c r="L108" s="665"/>
      <c r="M108" s="666"/>
      <c r="N108" s="124"/>
      <c r="O108" s="641"/>
      <c r="P108" s="584"/>
    </row>
    <row r="109" spans="2:16" ht="17.25" customHeight="1">
      <c r="B109" s="593" t="s">
        <v>27</v>
      </c>
      <c r="C109" s="93" t="s">
        <v>78</v>
      </c>
      <c r="D109" s="94">
        <f>D106</f>
        <v>396</v>
      </c>
      <c r="E109" s="102"/>
      <c r="F109" s="103"/>
      <c r="G109" s="104"/>
      <c r="H109" s="113" t="s">
        <v>79</v>
      </c>
      <c r="I109" s="114" t="e">
        <f>#REF!</f>
        <v>#REF!</v>
      </c>
      <c r="J109" s="577"/>
      <c r="K109" s="595"/>
      <c r="L109" s="577"/>
      <c r="M109" s="578"/>
      <c r="N109" s="107"/>
      <c r="O109" s="581"/>
      <c r="P109" s="582"/>
    </row>
    <row r="110" spans="2:16" ht="17.25" customHeight="1">
      <c r="B110" s="622"/>
      <c r="C110" s="115" t="s">
        <v>80</v>
      </c>
      <c r="D110" s="126">
        <f>D107</f>
        <v>396</v>
      </c>
      <c r="E110" s="127"/>
      <c r="F110" s="127"/>
      <c r="G110" s="128"/>
      <c r="H110" s="119" t="s">
        <v>83</v>
      </c>
      <c r="I110" s="120" t="e">
        <f>#REF!</f>
        <v>#REF!</v>
      </c>
      <c r="J110" s="637"/>
      <c r="K110" s="638"/>
      <c r="L110" s="665"/>
      <c r="M110" s="666"/>
      <c r="N110" s="124"/>
      <c r="O110" s="635"/>
      <c r="P110" s="636"/>
    </row>
    <row r="111" spans="2:16" ht="17.25" customHeight="1">
      <c r="B111" s="594"/>
      <c r="C111" s="80"/>
      <c r="D111" s="99"/>
      <c r="E111" s="109"/>
      <c r="F111" s="129"/>
      <c r="G111" s="130"/>
      <c r="H111" s="110" t="s">
        <v>82</v>
      </c>
      <c r="I111" s="111" t="e">
        <f>#REF!</f>
        <v>#REF!</v>
      </c>
      <c r="J111" s="579"/>
      <c r="K111" s="634"/>
      <c r="L111" s="667"/>
      <c r="M111" s="580"/>
      <c r="N111" s="112"/>
      <c r="O111" s="583"/>
      <c r="P111" s="584"/>
    </row>
    <row r="112" spans="2:16" ht="17.25" customHeight="1">
      <c r="B112" s="593" t="s">
        <v>28</v>
      </c>
      <c r="C112" s="93" t="s">
        <v>78</v>
      </c>
      <c r="D112" s="94">
        <f>D109</f>
        <v>396</v>
      </c>
      <c r="E112" s="102"/>
      <c r="F112" s="103"/>
      <c r="G112" s="104"/>
      <c r="H112" s="113" t="s">
        <v>79</v>
      </c>
      <c r="I112" s="114" t="e">
        <f>#REF!</f>
        <v>#REF!</v>
      </c>
      <c r="J112" s="577"/>
      <c r="K112" s="595"/>
      <c r="L112" s="577"/>
      <c r="M112" s="578"/>
      <c r="N112" s="107"/>
      <c r="O112" s="581"/>
      <c r="P112" s="582"/>
    </row>
    <row r="113" spans="2:16" ht="17.25" customHeight="1">
      <c r="B113" s="622"/>
      <c r="C113" s="115" t="s">
        <v>80</v>
      </c>
      <c r="D113" s="126">
        <f>D110</f>
        <v>396</v>
      </c>
      <c r="E113" s="127"/>
      <c r="F113" s="127"/>
      <c r="G113" s="128"/>
      <c r="H113" s="119" t="s">
        <v>83</v>
      </c>
      <c r="I113" s="120" t="e">
        <f>#REF!</f>
        <v>#REF!</v>
      </c>
      <c r="J113" s="637"/>
      <c r="K113" s="638"/>
      <c r="L113" s="665"/>
      <c r="M113" s="666"/>
      <c r="N113" s="124"/>
      <c r="O113" s="635"/>
      <c r="P113" s="636"/>
    </row>
    <row r="114" spans="2:16" ht="17.25" customHeight="1">
      <c r="B114" s="594"/>
      <c r="C114" s="80"/>
      <c r="D114" s="108"/>
      <c r="E114" s="109"/>
      <c r="F114" s="129"/>
      <c r="G114" s="130"/>
      <c r="H114" s="110" t="s">
        <v>81</v>
      </c>
      <c r="I114" s="111" t="e">
        <f>#REF!</f>
        <v>#REF!</v>
      </c>
      <c r="J114" s="579"/>
      <c r="K114" s="634"/>
      <c r="L114" s="667"/>
      <c r="M114" s="580"/>
      <c r="N114" s="112"/>
      <c r="O114" s="583"/>
      <c r="P114" s="584"/>
    </row>
    <row r="115" spans="2:16" ht="17.25" customHeight="1">
      <c r="B115" s="593" t="s">
        <v>15</v>
      </c>
      <c r="C115" s="93" t="s">
        <v>78</v>
      </c>
      <c r="D115" s="94">
        <f>D112</f>
        <v>396</v>
      </c>
      <c r="E115" s="102"/>
      <c r="F115" s="103"/>
      <c r="G115" s="104"/>
      <c r="H115" s="105" t="s">
        <v>79</v>
      </c>
      <c r="I115" s="106" t="e">
        <f>#REF!</f>
        <v>#REF!</v>
      </c>
      <c r="J115" s="577"/>
      <c r="K115" s="595"/>
      <c r="L115" s="577"/>
      <c r="M115" s="578"/>
      <c r="N115" s="107"/>
      <c r="O115" s="581"/>
      <c r="P115" s="582"/>
    </row>
    <row r="116" spans="2:16" ht="17.25" customHeight="1">
      <c r="B116" s="594"/>
      <c r="C116" s="80" t="s">
        <v>80</v>
      </c>
      <c r="D116" s="108">
        <f>D113</f>
        <v>396</v>
      </c>
      <c r="E116" s="109"/>
      <c r="F116" s="109"/>
      <c r="G116" s="85"/>
      <c r="H116" s="110" t="s">
        <v>81</v>
      </c>
      <c r="I116" s="111" t="e">
        <f>#REF!</f>
        <v>#REF!</v>
      </c>
      <c r="J116" s="599"/>
      <c r="K116" s="600"/>
      <c r="L116" s="579"/>
      <c r="M116" s="580"/>
      <c r="N116" s="112"/>
      <c r="O116" s="583"/>
      <c r="P116" s="584"/>
    </row>
    <row r="117" spans="2:16" ht="17.25" customHeight="1">
      <c r="B117" s="593" t="s">
        <v>29</v>
      </c>
      <c r="C117" s="93" t="s">
        <v>78</v>
      </c>
      <c r="D117" s="94">
        <f aca="true" t="shared" si="7" ref="D117:D126">D115</f>
        <v>396</v>
      </c>
      <c r="E117" s="102"/>
      <c r="F117" s="103"/>
      <c r="G117" s="104"/>
      <c r="H117" s="105" t="s">
        <v>79</v>
      </c>
      <c r="I117" s="106" t="e">
        <f>#REF!</f>
        <v>#REF!</v>
      </c>
      <c r="J117" s="577"/>
      <c r="K117" s="595"/>
      <c r="L117" s="577"/>
      <c r="M117" s="578"/>
      <c r="N117" s="107"/>
      <c r="O117" s="581"/>
      <c r="P117" s="582"/>
    </row>
    <row r="118" spans="2:16" ht="17.25" customHeight="1">
      <c r="B118" s="594"/>
      <c r="C118" s="80" t="s">
        <v>80</v>
      </c>
      <c r="D118" s="108">
        <f t="shared" si="7"/>
        <v>396</v>
      </c>
      <c r="E118" s="109"/>
      <c r="F118" s="109"/>
      <c r="G118" s="85"/>
      <c r="H118" s="110" t="s">
        <v>81</v>
      </c>
      <c r="I118" s="111" t="e">
        <f>#REF!</f>
        <v>#REF!</v>
      </c>
      <c r="J118" s="599"/>
      <c r="K118" s="600"/>
      <c r="L118" s="579"/>
      <c r="M118" s="580"/>
      <c r="N118" s="112"/>
      <c r="O118" s="583"/>
      <c r="P118" s="584"/>
    </row>
    <row r="119" spans="2:16" ht="17.25" customHeight="1">
      <c r="B119" s="593" t="s">
        <v>30</v>
      </c>
      <c r="C119" s="93" t="s">
        <v>78</v>
      </c>
      <c r="D119" s="94">
        <f t="shared" si="7"/>
        <v>396</v>
      </c>
      <c r="E119" s="102"/>
      <c r="F119" s="103"/>
      <c r="G119" s="104"/>
      <c r="H119" s="105" t="s">
        <v>79</v>
      </c>
      <c r="I119" s="106" t="e">
        <f>#REF!</f>
        <v>#REF!</v>
      </c>
      <c r="J119" s="577"/>
      <c r="K119" s="595"/>
      <c r="L119" s="577"/>
      <c r="M119" s="578"/>
      <c r="N119" s="107"/>
      <c r="O119" s="581"/>
      <c r="P119" s="582"/>
    </row>
    <row r="120" spans="2:16" ht="17.25" customHeight="1">
      <c r="B120" s="594"/>
      <c r="C120" s="80" t="s">
        <v>80</v>
      </c>
      <c r="D120" s="108">
        <f t="shared" si="7"/>
        <v>396</v>
      </c>
      <c r="E120" s="109"/>
      <c r="F120" s="109"/>
      <c r="G120" s="85"/>
      <c r="H120" s="110" t="s">
        <v>81</v>
      </c>
      <c r="I120" s="111" t="e">
        <f>#REF!</f>
        <v>#REF!</v>
      </c>
      <c r="J120" s="599"/>
      <c r="K120" s="600"/>
      <c r="L120" s="579"/>
      <c r="M120" s="580"/>
      <c r="N120" s="112"/>
      <c r="O120" s="583"/>
      <c r="P120" s="584"/>
    </row>
    <row r="121" spans="2:16" ht="17.25" customHeight="1">
      <c r="B121" s="610" t="s">
        <v>160</v>
      </c>
      <c r="C121" s="93" t="s">
        <v>78</v>
      </c>
      <c r="D121" s="94">
        <f t="shared" si="7"/>
        <v>396</v>
      </c>
      <c r="E121" s="102"/>
      <c r="F121" s="103"/>
      <c r="G121" s="104"/>
      <c r="H121" s="105" t="s">
        <v>79</v>
      </c>
      <c r="I121" s="106" t="e">
        <f>#REF!</f>
        <v>#REF!</v>
      </c>
      <c r="J121" s="577"/>
      <c r="K121" s="595"/>
      <c r="L121" s="577"/>
      <c r="M121" s="578"/>
      <c r="N121" s="107"/>
      <c r="O121" s="581"/>
      <c r="P121" s="582"/>
    </row>
    <row r="122" spans="2:16" ht="17.25" customHeight="1">
      <c r="B122" s="594"/>
      <c r="C122" s="80" t="s">
        <v>80</v>
      </c>
      <c r="D122" s="108">
        <f t="shared" si="7"/>
        <v>396</v>
      </c>
      <c r="E122" s="109"/>
      <c r="F122" s="109"/>
      <c r="G122" s="85"/>
      <c r="H122" s="110" t="s">
        <v>81</v>
      </c>
      <c r="I122" s="111" t="e">
        <f>#REF!</f>
        <v>#REF!</v>
      </c>
      <c r="J122" s="599"/>
      <c r="K122" s="600"/>
      <c r="L122" s="579"/>
      <c r="M122" s="580"/>
      <c r="N122" s="112"/>
      <c r="O122" s="583"/>
      <c r="P122" s="584"/>
    </row>
    <row r="123" spans="2:16" ht="17.25" customHeight="1">
      <c r="B123" s="593" t="s">
        <v>6</v>
      </c>
      <c r="C123" s="93" t="s">
        <v>78</v>
      </c>
      <c r="D123" s="94">
        <f t="shared" si="7"/>
        <v>396</v>
      </c>
      <c r="E123" s="102"/>
      <c r="F123" s="103"/>
      <c r="G123" s="104"/>
      <c r="H123" s="105" t="s">
        <v>79</v>
      </c>
      <c r="I123" s="106" t="e">
        <f>#REF!</f>
        <v>#REF!</v>
      </c>
      <c r="J123" s="577"/>
      <c r="K123" s="595"/>
      <c r="L123" s="577"/>
      <c r="M123" s="578"/>
      <c r="N123" s="107"/>
      <c r="O123" s="581"/>
      <c r="P123" s="582"/>
    </row>
    <row r="124" spans="2:16" ht="17.25" customHeight="1">
      <c r="B124" s="594"/>
      <c r="C124" s="80" t="s">
        <v>80</v>
      </c>
      <c r="D124" s="108">
        <f t="shared" si="7"/>
        <v>396</v>
      </c>
      <c r="E124" s="109"/>
      <c r="F124" s="109"/>
      <c r="G124" s="85"/>
      <c r="H124" s="110" t="s">
        <v>81</v>
      </c>
      <c r="I124" s="111" t="e">
        <f>#REF!</f>
        <v>#REF!</v>
      </c>
      <c r="J124" s="599"/>
      <c r="K124" s="600"/>
      <c r="L124" s="579"/>
      <c r="M124" s="580"/>
      <c r="N124" s="112"/>
      <c r="O124" s="583"/>
      <c r="P124" s="584"/>
    </row>
    <row r="125" spans="2:16" ht="17.25" customHeight="1">
      <c r="B125" s="593" t="s">
        <v>7</v>
      </c>
      <c r="C125" s="93" t="s">
        <v>78</v>
      </c>
      <c r="D125" s="94">
        <f t="shared" si="7"/>
        <v>396</v>
      </c>
      <c r="E125" s="102"/>
      <c r="F125" s="103"/>
      <c r="G125" s="104"/>
      <c r="H125" s="105" t="s">
        <v>79</v>
      </c>
      <c r="I125" s="106" t="e">
        <f>#REF!</f>
        <v>#REF!</v>
      </c>
      <c r="J125" s="577"/>
      <c r="K125" s="595"/>
      <c r="L125" s="577"/>
      <c r="M125" s="578"/>
      <c r="N125" s="107"/>
      <c r="O125" s="581"/>
      <c r="P125" s="582"/>
    </row>
    <row r="126" spans="2:16" ht="17.25" customHeight="1">
      <c r="B126" s="594"/>
      <c r="C126" s="80" t="s">
        <v>80</v>
      </c>
      <c r="D126" s="108">
        <f t="shared" si="7"/>
        <v>396</v>
      </c>
      <c r="E126" s="109"/>
      <c r="F126" s="109"/>
      <c r="G126" s="85"/>
      <c r="H126" s="110" t="s">
        <v>81</v>
      </c>
      <c r="I126" s="111" t="e">
        <f>#REF!</f>
        <v>#REF!</v>
      </c>
      <c r="J126" s="599"/>
      <c r="K126" s="600"/>
      <c r="L126" s="579"/>
      <c r="M126" s="580"/>
      <c r="N126" s="112"/>
      <c r="O126" s="583"/>
      <c r="P126" s="584"/>
    </row>
    <row r="127" spans="2:16" ht="13.5" customHeight="1">
      <c r="B127" s="593" t="s">
        <v>92</v>
      </c>
      <c r="C127" s="624" t="s">
        <v>93</v>
      </c>
      <c r="D127" s="625"/>
      <c r="E127" s="625"/>
      <c r="F127" s="625"/>
      <c r="G127" s="626"/>
      <c r="H127" s="172"/>
      <c r="I127" s="631" t="e">
        <f>SUM(I99:I126)</f>
        <v>#REF!</v>
      </c>
      <c r="J127" s="604" t="s">
        <v>93</v>
      </c>
      <c r="K127" s="605"/>
      <c r="L127" s="604" t="s">
        <v>93</v>
      </c>
      <c r="M127" s="625"/>
      <c r="N127" s="438" t="s">
        <v>93</v>
      </c>
      <c r="O127" s="616" t="s">
        <v>94</v>
      </c>
      <c r="P127" s="617"/>
    </row>
    <row r="128" spans="2:16" ht="12">
      <c r="B128" s="622"/>
      <c r="C128" s="627"/>
      <c r="D128" s="628"/>
      <c r="E128" s="495"/>
      <c r="F128" s="495"/>
      <c r="G128" s="507"/>
      <c r="H128" s="64"/>
      <c r="I128" s="632"/>
      <c r="J128" s="606"/>
      <c r="K128" s="607"/>
      <c r="L128" s="606"/>
      <c r="M128" s="628"/>
      <c r="N128" s="614"/>
      <c r="O128" s="618"/>
      <c r="P128" s="619"/>
    </row>
    <row r="129" spans="2:16" ht="16.5" customHeight="1" thickBot="1">
      <c r="B129" s="623"/>
      <c r="C129" s="629"/>
      <c r="D129" s="588"/>
      <c r="E129" s="588"/>
      <c r="F129" s="588"/>
      <c r="G129" s="630"/>
      <c r="H129" s="174"/>
      <c r="I129" s="633"/>
      <c r="J129" s="608"/>
      <c r="K129" s="609"/>
      <c r="L129" s="608"/>
      <c r="M129" s="588"/>
      <c r="N129" s="615"/>
      <c r="O129" s="620"/>
      <c r="P129" s="621"/>
    </row>
    <row r="130" spans="2:16" ht="9" customHeight="1">
      <c r="B130" s="670"/>
      <c r="C130" s="670"/>
      <c r="D130" s="670"/>
      <c r="E130" s="670"/>
      <c r="F130" s="670"/>
      <c r="G130" s="670"/>
      <c r="H130" s="670"/>
      <c r="I130" s="670"/>
      <c r="J130" s="670"/>
      <c r="K130" s="670"/>
      <c r="L130" s="670"/>
      <c r="M130" s="670"/>
      <c r="N130" s="670"/>
      <c r="O130" s="670"/>
      <c r="P130" s="670"/>
    </row>
    <row r="131" ht="12">
      <c r="B131" t="s">
        <v>95</v>
      </c>
    </row>
    <row r="132" spans="2:16" ht="12">
      <c r="B132" s="670" t="s">
        <v>161</v>
      </c>
      <c r="C132" s="670"/>
      <c r="D132" s="670"/>
      <c r="E132" s="670"/>
      <c r="F132" s="670"/>
      <c r="G132" s="670"/>
      <c r="H132" s="670"/>
      <c r="I132" s="670"/>
      <c r="J132" s="670"/>
      <c r="K132" s="670"/>
      <c r="L132" s="670"/>
      <c r="M132" s="670"/>
      <c r="N132" s="670"/>
      <c r="O132" s="670"/>
      <c r="P132" s="670"/>
    </row>
    <row r="133" spans="2:16" ht="12">
      <c r="B133" s="670" t="s">
        <v>123</v>
      </c>
      <c r="C133" s="670"/>
      <c r="D133" s="670"/>
      <c r="E133" s="670"/>
      <c r="F133" s="670"/>
      <c r="G133" s="670"/>
      <c r="H133" s="670"/>
      <c r="I133" s="670"/>
      <c r="J133" s="670"/>
      <c r="K133" s="670"/>
      <c r="L133" s="670"/>
      <c r="M133" s="670"/>
      <c r="N133" s="670"/>
      <c r="O133" s="670"/>
      <c r="P133" s="670"/>
    </row>
    <row r="134" spans="2:16" ht="12">
      <c r="B134" s="670" t="s">
        <v>97</v>
      </c>
      <c r="C134" s="670"/>
      <c r="D134" s="670"/>
      <c r="E134" s="670"/>
      <c r="F134" s="670"/>
      <c r="G134" s="670"/>
      <c r="H134" s="670"/>
      <c r="I134" s="670"/>
      <c r="J134" s="670"/>
      <c r="K134" s="670"/>
      <c r="L134" s="670"/>
      <c r="M134" s="670"/>
      <c r="N134" s="670"/>
      <c r="O134" s="670"/>
      <c r="P134" s="670"/>
    </row>
    <row r="135" spans="2:16" ht="12">
      <c r="B135" s="670" t="s">
        <v>98</v>
      </c>
      <c r="C135" s="670"/>
      <c r="D135" s="670"/>
      <c r="E135" s="670"/>
      <c r="F135" s="670"/>
      <c r="G135" s="670"/>
      <c r="H135" s="670"/>
      <c r="I135" s="670"/>
      <c r="J135" s="670"/>
      <c r="K135" s="670"/>
      <c r="L135" s="670"/>
      <c r="M135" s="670"/>
      <c r="N135" s="670"/>
      <c r="O135" s="670"/>
      <c r="P135" s="670"/>
    </row>
  </sheetData>
  <sheetProtection/>
  <mergeCells count="301">
    <mergeCell ref="N83:N85"/>
    <mergeCell ref="O83:P84"/>
    <mergeCell ref="O85:P85"/>
    <mergeCell ref="B127:B129"/>
    <mergeCell ref="C127:G129"/>
    <mergeCell ref="I127:I129"/>
    <mergeCell ref="J127:K129"/>
    <mergeCell ref="L127:M129"/>
    <mergeCell ref="N127:N129"/>
    <mergeCell ref="O127:P128"/>
    <mergeCell ref="B130:P130"/>
    <mergeCell ref="B132:P132"/>
    <mergeCell ref="B133:P133"/>
    <mergeCell ref="B134:P134"/>
    <mergeCell ref="B135:P135"/>
    <mergeCell ref="O129:P129"/>
    <mergeCell ref="B83:B85"/>
    <mergeCell ref="C83:G85"/>
    <mergeCell ref="I83:I85"/>
    <mergeCell ref="J83:K85"/>
    <mergeCell ref="L83:M85"/>
    <mergeCell ref="B125:B126"/>
    <mergeCell ref="J125:K125"/>
    <mergeCell ref="L125:M125"/>
    <mergeCell ref="B121:B122"/>
    <mergeCell ref="J121:K121"/>
    <mergeCell ref="O125:P126"/>
    <mergeCell ref="J126:K126"/>
    <mergeCell ref="L126:M126"/>
    <mergeCell ref="B123:B124"/>
    <mergeCell ref="J123:K123"/>
    <mergeCell ref="L123:M123"/>
    <mergeCell ref="O123:P124"/>
    <mergeCell ref="J124:K124"/>
    <mergeCell ref="L124:M124"/>
    <mergeCell ref="L121:M121"/>
    <mergeCell ref="O121:P122"/>
    <mergeCell ref="J122:K122"/>
    <mergeCell ref="L122:M122"/>
    <mergeCell ref="B119:B120"/>
    <mergeCell ref="J119:K119"/>
    <mergeCell ref="L119:M119"/>
    <mergeCell ref="O119:P120"/>
    <mergeCell ref="J120:K120"/>
    <mergeCell ref="L120:M120"/>
    <mergeCell ref="B117:B118"/>
    <mergeCell ref="J117:K117"/>
    <mergeCell ref="L117:M117"/>
    <mergeCell ref="O117:P118"/>
    <mergeCell ref="J118:K118"/>
    <mergeCell ref="L118:M118"/>
    <mergeCell ref="B115:B116"/>
    <mergeCell ref="J115:K115"/>
    <mergeCell ref="L115:M115"/>
    <mergeCell ref="O115:P116"/>
    <mergeCell ref="J116:K116"/>
    <mergeCell ref="L116:M116"/>
    <mergeCell ref="B112:B114"/>
    <mergeCell ref="J112:K112"/>
    <mergeCell ref="L112:M112"/>
    <mergeCell ref="O112:P114"/>
    <mergeCell ref="J113:K113"/>
    <mergeCell ref="L113:M113"/>
    <mergeCell ref="J114:K114"/>
    <mergeCell ref="L114:M114"/>
    <mergeCell ref="B109:B111"/>
    <mergeCell ref="J109:K109"/>
    <mergeCell ref="L109:M109"/>
    <mergeCell ref="O109:P111"/>
    <mergeCell ref="J110:K110"/>
    <mergeCell ref="L110:M110"/>
    <mergeCell ref="J111:K111"/>
    <mergeCell ref="L111:M111"/>
    <mergeCell ref="B106:B108"/>
    <mergeCell ref="J106:K106"/>
    <mergeCell ref="L106:M106"/>
    <mergeCell ref="O106:P108"/>
    <mergeCell ref="J108:K108"/>
    <mergeCell ref="L108:M108"/>
    <mergeCell ref="B104:B105"/>
    <mergeCell ref="J104:K104"/>
    <mergeCell ref="L104:M104"/>
    <mergeCell ref="O104:P105"/>
    <mergeCell ref="J105:K105"/>
    <mergeCell ref="L105:M105"/>
    <mergeCell ref="B102:B103"/>
    <mergeCell ref="J102:K102"/>
    <mergeCell ref="L102:M102"/>
    <mergeCell ref="O102:P103"/>
    <mergeCell ref="J103:K103"/>
    <mergeCell ref="L103:M103"/>
    <mergeCell ref="H99:I99"/>
    <mergeCell ref="J99:K99"/>
    <mergeCell ref="L99:M99"/>
    <mergeCell ref="O99:P99"/>
    <mergeCell ref="B100:B101"/>
    <mergeCell ref="J100:K100"/>
    <mergeCell ref="L100:M100"/>
    <mergeCell ref="O100:P101"/>
    <mergeCell ref="J101:K101"/>
    <mergeCell ref="L101:M101"/>
    <mergeCell ref="B91:P91"/>
    <mergeCell ref="B97:B99"/>
    <mergeCell ref="C97:G97"/>
    <mergeCell ref="H97:M97"/>
    <mergeCell ref="C98:D98"/>
    <mergeCell ref="H98:I98"/>
    <mergeCell ref="J98:K98"/>
    <mergeCell ref="L98:M98"/>
    <mergeCell ref="O98:P98"/>
    <mergeCell ref="C99:D99"/>
    <mergeCell ref="B81:B82"/>
    <mergeCell ref="J81:K81"/>
    <mergeCell ref="L81:M81"/>
    <mergeCell ref="O81:P82"/>
    <mergeCell ref="J82:K82"/>
    <mergeCell ref="L82:M82"/>
    <mergeCell ref="B79:B80"/>
    <mergeCell ref="J79:K79"/>
    <mergeCell ref="L79:M79"/>
    <mergeCell ref="O79:P80"/>
    <mergeCell ref="J80:K80"/>
    <mergeCell ref="L80:M80"/>
    <mergeCell ref="B77:B78"/>
    <mergeCell ref="J77:K77"/>
    <mergeCell ref="L77:M77"/>
    <mergeCell ref="O77:P78"/>
    <mergeCell ref="J78:K78"/>
    <mergeCell ref="L78:M78"/>
    <mergeCell ref="B75:B76"/>
    <mergeCell ref="J75:K75"/>
    <mergeCell ref="L75:M75"/>
    <mergeCell ref="O75:P76"/>
    <mergeCell ref="J76:K76"/>
    <mergeCell ref="L76:M76"/>
    <mergeCell ref="B73:B74"/>
    <mergeCell ref="J73:K73"/>
    <mergeCell ref="L73:M73"/>
    <mergeCell ref="O73:P74"/>
    <mergeCell ref="J74:K74"/>
    <mergeCell ref="L74:M74"/>
    <mergeCell ref="B71:B72"/>
    <mergeCell ref="J71:K71"/>
    <mergeCell ref="L71:M71"/>
    <mergeCell ref="O71:P72"/>
    <mergeCell ref="J72:K72"/>
    <mergeCell ref="L72:M72"/>
    <mergeCell ref="B68:B70"/>
    <mergeCell ref="J68:K68"/>
    <mergeCell ref="L68:M68"/>
    <mergeCell ref="O68:P70"/>
    <mergeCell ref="J69:K69"/>
    <mergeCell ref="L69:M69"/>
    <mergeCell ref="J70:K70"/>
    <mergeCell ref="L70:M70"/>
    <mergeCell ref="B65:B67"/>
    <mergeCell ref="J65:K65"/>
    <mergeCell ref="L65:M65"/>
    <mergeCell ref="O65:P67"/>
    <mergeCell ref="J66:K66"/>
    <mergeCell ref="L66:M66"/>
    <mergeCell ref="J67:K67"/>
    <mergeCell ref="L67:M67"/>
    <mergeCell ref="B62:B64"/>
    <mergeCell ref="J62:K62"/>
    <mergeCell ref="L62:M62"/>
    <mergeCell ref="O62:P64"/>
    <mergeCell ref="J64:K64"/>
    <mergeCell ref="L64:M64"/>
    <mergeCell ref="B60:B61"/>
    <mergeCell ref="J60:K60"/>
    <mergeCell ref="L60:M60"/>
    <mergeCell ref="O60:P61"/>
    <mergeCell ref="J61:K61"/>
    <mergeCell ref="L61:M61"/>
    <mergeCell ref="B58:B59"/>
    <mergeCell ref="J58:K58"/>
    <mergeCell ref="L58:M58"/>
    <mergeCell ref="O58:P59"/>
    <mergeCell ref="J59:K59"/>
    <mergeCell ref="L59:M59"/>
    <mergeCell ref="B56:B57"/>
    <mergeCell ref="J56:K56"/>
    <mergeCell ref="L56:M56"/>
    <mergeCell ref="O56:P57"/>
    <mergeCell ref="J57:K57"/>
    <mergeCell ref="L57:M57"/>
    <mergeCell ref="J54:K54"/>
    <mergeCell ref="L54:M54"/>
    <mergeCell ref="O54:P54"/>
    <mergeCell ref="C55:D55"/>
    <mergeCell ref="H55:I55"/>
    <mergeCell ref="J55:K55"/>
    <mergeCell ref="L55:M55"/>
    <mergeCell ref="O55:P55"/>
    <mergeCell ref="B86:P86"/>
    <mergeCell ref="B46:P46"/>
    <mergeCell ref="B47:P47"/>
    <mergeCell ref="B51:P51"/>
    <mergeCell ref="B52:P52"/>
    <mergeCell ref="B53:B55"/>
    <mergeCell ref="C53:G53"/>
    <mergeCell ref="H53:M53"/>
    <mergeCell ref="C54:D54"/>
    <mergeCell ref="H54:I54"/>
    <mergeCell ref="L39:M41"/>
    <mergeCell ref="N39:N41"/>
    <mergeCell ref="O39:P40"/>
    <mergeCell ref="O41:P41"/>
    <mergeCell ref="B44:P44"/>
    <mergeCell ref="B45:P45"/>
    <mergeCell ref="B34:C34"/>
    <mergeCell ref="B35:B38"/>
    <mergeCell ref="B39:B41"/>
    <mergeCell ref="C39:G41"/>
    <mergeCell ref="I39:I41"/>
    <mergeCell ref="J39:K41"/>
    <mergeCell ref="B32:B33"/>
    <mergeCell ref="J32:K32"/>
    <mergeCell ref="L32:M32"/>
    <mergeCell ref="O32:P33"/>
    <mergeCell ref="J33:K33"/>
    <mergeCell ref="L33:M33"/>
    <mergeCell ref="B30:B31"/>
    <mergeCell ref="J30:K30"/>
    <mergeCell ref="L30:M30"/>
    <mergeCell ref="O30:P31"/>
    <mergeCell ref="J31:K31"/>
    <mergeCell ref="L31:M31"/>
    <mergeCell ref="B28:B29"/>
    <mergeCell ref="J28:K28"/>
    <mergeCell ref="L28:M28"/>
    <mergeCell ref="O28:P29"/>
    <mergeCell ref="J29:K29"/>
    <mergeCell ref="L29:M29"/>
    <mergeCell ref="B26:B27"/>
    <mergeCell ref="J26:K26"/>
    <mergeCell ref="L26:M26"/>
    <mergeCell ref="O26:P27"/>
    <mergeCell ref="J27:K27"/>
    <mergeCell ref="L27:M27"/>
    <mergeCell ref="B24:B25"/>
    <mergeCell ref="J24:K24"/>
    <mergeCell ref="L24:M24"/>
    <mergeCell ref="O24:P25"/>
    <mergeCell ref="J25:K25"/>
    <mergeCell ref="L25:M25"/>
    <mergeCell ref="B22:B23"/>
    <mergeCell ref="J22:K22"/>
    <mergeCell ref="L22:M22"/>
    <mergeCell ref="O22:P23"/>
    <mergeCell ref="J23:K23"/>
    <mergeCell ref="L23:M23"/>
    <mergeCell ref="B19:B21"/>
    <mergeCell ref="J19:K19"/>
    <mergeCell ref="L19:M19"/>
    <mergeCell ref="O19:P21"/>
    <mergeCell ref="J20:K20"/>
    <mergeCell ref="L20:M20"/>
    <mergeCell ref="J21:K21"/>
    <mergeCell ref="L21:M21"/>
    <mergeCell ref="B16:B18"/>
    <mergeCell ref="J16:K16"/>
    <mergeCell ref="L16:M16"/>
    <mergeCell ref="O16:P18"/>
    <mergeCell ref="J17:K17"/>
    <mergeCell ref="L17:M17"/>
    <mergeCell ref="J18:K18"/>
    <mergeCell ref="L18:M18"/>
    <mergeCell ref="B13:B15"/>
    <mergeCell ref="J13:K13"/>
    <mergeCell ref="L13:M13"/>
    <mergeCell ref="O13:P15"/>
    <mergeCell ref="J15:K15"/>
    <mergeCell ref="L15:M15"/>
    <mergeCell ref="B11:B12"/>
    <mergeCell ref="J11:K11"/>
    <mergeCell ref="L11:M11"/>
    <mergeCell ref="O11:P12"/>
    <mergeCell ref="J12:K12"/>
    <mergeCell ref="L12:M12"/>
    <mergeCell ref="C9:D9"/>
    <mergeCell ref="H9:I9"/>
    <mergeCell ref="J9:K9"/>
    <mergeCell ref="L9:M9"/>
    <mergeCell ref="O9:P9"/>
    <mergeCell ref="C10:D10"/>
    <mergeCell ref="H10:I10"/>
    <mergeCell ref="J10:K10"/>
    <mergeCell ref="L10:M10"/>
    <mergeCell ref="O10:P10"/>
    <mergeCell ref="O87:P87"/>
    <mergeCell ref="G1:K1"/>
    <mergeCell ref="L1:N1"/>
    <mergeCell ref="C3:E3"/>
    <mergeCell ref="C4:E4"/>
    <mergeCell ref="C5:E5"/>
    <mergeCell ref="B7:P7"/>
    <mergeCell ref="B8:B10"/>
    <mergeCell ref="C8:G8"/>
    <mergeCell ref="H8:M8"/>
  </mergeCells>
  <printOptions/>
  <pageMargins left="0.4724409448818898" right="0.1968503937007874" top="0.64" bottom="0.23" header="0.5118110236220472" footer="0.31"/>
  <pageSetup horizontalDpi="600" verticalDpi="600" orientation="landscape" paperSize="9" scale="79" r:id="rId1"/>
  <headerFooter alignWithMargins="0">
    <oddHeader>&amp;R
</oddHeader>
  </headerFooter>
  <rowBreaks count="2" manualBreakCount="2">
    <brk id="47" min="1" max="15" man="1"/>
    <brk id="94" min="1" max="15" man="1"/>
  </rowBreaks>
</worksheet>
</file>

<file path=xl/worksheets/sheet9.xml><?xml version="1.0" encoding="utf-8"?>
<worksheet xmlns="http://schemas.openxmlformats.org/spreadsheetml/2006/main" xmlns:r="http://schemas.openxmlformats.org/officeDocument/2006/relationships">
  <sheetPr>
    <tabColor rgb="FF00B050"/>
    <pageSetUpPr fitToPage="1"/>
  </sheetPr>
  <dimension ref="B1:R59"/>
  <sheetViews>
    <sheetView view="pageBreakPreview" zoomScaleNormal="90" zoomScaleSheetLayoutView="100" workbookViewId="0" topLeftCell="B1">
      <pane xSplit="15" ySplit="9" topLeftCell="Q10" activePane="bottomRight" state="frozen"/>
      <selection pane="topLeft" activeCell="B1" sqref="B1"/>
      <selection pane="topRight" activeCell="Q1" sqref="Q1"/>
      <selection pane="bottomLeft" activeCell="B10" sqref="B10"/>
      <selection pane="bottomRight" activeCell="L17" sqref="L17:M17"/>
    </sheetView>
  </sheetViews>
  <sheetFormatPr defaultColWidth="9.00390625" defaultRowHeight="12.75"/>
  <cols>
    <col min="1" max="1" width="18.00390625" style="0" customWidth="1"/>
    <col min="2" max="2" width="10.75390625" style="0" customWidth="1"/>
    <col min="3" max="3" width="12.75390625" style="0" customWidth="1"/>
    <col min="4" max="4" width="11.00390625" style="0" customWidth="1"/>
    <col min="5" max="5" width="15.75390625" style="0" customWidth="1"/>
    <col min="6" max="6" width="15.125" style="0" customWidth="1"/>
    <col min="7" max="7" width="16.875" style="0" customWidth="1"/>
    <col min="8" max="8" width="10.50390625" style="0" customWidth="1"/>
    <col min="9" max="9" width="10.125" style="0" customWidth="1"/>
    <col min="10" max="10" width="11.875" style="0" bestFit="1" customWidth="1"/>
    <col min="11" max="11" width="7.125" style="0" customWidth="1"/>
    <col min="12" max="12" width="11.875" style="0" bestFit="1" customWidth="1"/>
    <col min="13" max="13" width="6.125" style="0" customWidth="1"/>
    <col min="14" max="14" width="15.125" style="0" customWidth="1"/>
    <col min="15" max="16" width="11.875" style="0" bestFit="1" customWidth="1"/>
    <col min="17" max="17" width="9.75390625" style="0" bestFit="1" customWidth="1"/>
    <col min="18" max="18" width="8.50390625" style="0" bestFit="1" customWidth="1"/>
  </cols>
  <sheetData>
    <row r="1" spans="2:14" ht="19.5" customHeight="1">
      <c r="B1" s="83" t="s">
        <v>124</v>
      </c>
      <c r="C1" s="83"/>
      <c r="D1" s="83"/>
      <c r="G1" s="675" t="s">
        <v>57</v>
      </c>
      <c r="H1" s="675"/>
      <c r="I1" s="675"/>
      <c r="J1" s="675"/>
      <c r="K1" s="675"/>
      <c r="L1" s="797" t="s">
        <v>58</v>
      </c>
      <c r="M1" s="797"/>
      <c r="N1" s="797"/>
    </row>
    <row r="3" spans="3:5" ht="12">
      <c r="C3" s="670" t="s">
        <v>59</v>
      </c>
      <c r="D3" s="670"/>
      <c r="E3" s="670"/>
    </row>
    <row r="4" spans="3:5" ht="12">
      <c r="C4" s="670"/>
      <c r="D4" s="670"/>
      <c r="E4" s="670"/>
    </row>
    <row r="5" spans="3:7" ht="12">
      <c r="C5" s="670" t="s">
        <v>60</v>
      </c>
      <c r="D5" s="670"/>
      <c r="E5" s="670"/>
      <c r="G5" s="89" t="s">
        <v>61</v>
      </c>
    </row>
    <row r="6" spans="2:16" ht="16.5" thickBot="1">
      <c r="B6" s="671"/>
      <c r="C6" s="671"/>
      <c r="D6" s="671"/>
      <c r="E6" s="671"/>
      <c r="F6" s="671"/>
      <c r="G6" s="671"/>
      <c r="H6" s="671"/>
      <c r="I6" s="671"/>
      <c r="J6" s="671"/>
      <c r="K6" s="671"/>
      <c r="L6" s="671"/>
      <c r="M6" s="671"/>
      <c r="N6" s="671"/>
      <c r="O6" s="671"/>
      <c r="P6" s="671"/>
    </row>
    <row r="7" spans="2:16" ht="24" customHeight="1">
      <c r="B7" s="545" t="s">
        <v>62</v>
      </c>
      <c r="C7" s="652" t="s">
        <v>20</v>
      </c>
      <c r="D7" s="653"/>
      <c r="E7" s="653"/>
      <c r="F7" s="653"/>
      <c r="G7" s="654"/>
      <c r="H7" s="652" t="s">
        <v>63</v>
      </c>
      <c r="I7" s="653"/>
      <c r="J7" s="653"/>
      <c r="K7" s="653"/>
      <c r="L7" s="653"/>
      <c r="M7" s="653"/>
      <c r="N7" s="90" t="s">
        <v>64</v>
      </c>
      <c r="O7" s="91"/>
      <c r="P7" s="92"/>
    </row>
    <row r="8" spans="2:16" ht="26.25" customHeight="1">
      <c r="B8" s="650"/>
      <c r="C8" s="624" t="s">
        <v>65</v>
      </c>
      <c r="D8" s="625"/>
      <c r="E8" s="95" t="s">
        <v>66</v>
      </c>
      <c r="F8" s="95" t="s">
        <v>67</v>
      </c>
      <c r="G8" s="96" t="s">
        <v>68</v>
      </c>
      <c r="H8" s="624" t="s">
        <v>69</v>
      </c>
      <c r="I8" s="625"/>
      <c r="J8" s="604" t="s">
        <v>70</v>
      </c>
      <c r="K8" s="605"/>
      <c r="L8" s="625" t="s">
        <v>68</v>
      </c>
      <c r="M8" s="625"/>
      <c r="N8" s="97" t="s">
        <v>71</v>
      </c>
      <c r="O8" s="628" t="s">
        <v>72</v>
      </c>
      <c r="P8" s="642"/>
    </row>
    <row r="9" spans="2:16" ht="26.25" customHeight="1">
      <c r="B9" s="651"/>
      <c r="C9" s="643" t="s">
        <v>73</v>
      </c>
      <c r="D9" s="644"/>
      <c r="E9" s="3" t="s">
        <v>36</v>
      </c>
      <c r="F9" s="100" t="s">
        <v>74</v>
      </c>
      <c r="G9" s="101" t="s">
        <v>75</v>
      </c>
      <c r="H9" s="643" t="s">
        <v>76</v>
      </c>
      <c r="I9" s="644"/>
      <c r="J9" s="645" t="s">
        <v>77</v>
      </c>
      <c r="K9" s="646"/>
      <c r="L9" s="644" t="s">
        <v>75</v>
      </c>
      <c r="M9" s="644"/>
      <c r="N9" s="7" t="s">
        <v>75</v>
      </c>
      <c r="O9" s="644" t="s">
        <v>75</v>
      </c>
      <c r="P9" s="647"/>
    </row>
    <row r="10" spans="2:16" ht="17.25" customHeight="1">
      <c r="B10" s="593" t="s">
        <v>25</v>
      </c>
      <c r="C10" s="93" t="s">
        <v>78</v>
      </c>
      <c r="D10" s="185" t="e">
        <f>#REF!</f>
        <v>#REF!</v>
      </c>
      <c r="E10" s="102"/>
      <c r="F10" s="103"/>
      <c r="G10" s="104"/>
      <c r="H10" s="105" t="s">
        <v>79</v>
      </c>
      <c r="I10" s="106" t="e">
        <f>#REF!</f>
        <v>#REF!</v>
      </c>
      <c r="J10" s="577"/>
      <c r="K10" s="595"/>
      <c r="L10" s="577"/>
      <c r="M10" s="578"/>
      <c r="N10" s="107"/>
      <c r="O10" s="581"/>
      <c r="P10" s="582"/>
    </row>
    <row r="11" spans="2:16" ht="17.25" customHeight="1">
      <c r="B11" s="594"/>
      <c r="C11" s="80" t="s">
        <v>80</v>
      </c>
      <c r="D11" s="186" t="e">
        <f>#REF!</f>
        <v>#REF!</v>
      </c>
      <c r="E11" s="109"/>
      <c r="F11" s="109"/>
      <c r="G11" s="85"/>
      <c r="H11" s="110" t="s">
        <v>82</v>
      </c>
      <c r="I11" s="111" t="e">
        <f>#REF!</f>
        <v>#REF!</v>
      </c>
      <c r="J11" s="599"/>
      <c r="K11" s="600"/>
      <c r="L11" s="579"/>
      <c r="M11" s="580"/>
      <c r="N11" s="112"/>
      <c r="O11" s="583"/>
      <c r="P11" s="584"/>
    </row>
    <row r="12" spans="2:16" ht="17.25" customHeight="1">
      <c r="B12" s="593" t="s">
        <v>26</v>
      </c>
      <c r="C12" s="93" t="s">
        <v>78</v>
      </c>
      <c r="D12" s="81" t="e">
        <f>D10</f>
        <v>#REF!</v>
      </c>
      <c r="E12" s="102"/>
      <c r="F12" s="103"/>
      <c r="G12" s="104"/>
      <c r="H12" s="113" t="s">
        <v>79</v>
      </c>
      <c r="I12" s="114" t="e">
        <f>#REF!</f>
        <v>#REF!</v>
      </c>
      <c r="J12" s="577"/>
      <c r="K12" s="595"/>
      <c r="L12" s="577"/>
      <c r="M12" s="578"/>
      <c r="N12" s="107"/>
      <c r="O12" s="639"/>
      <c r="P12" s="582"/>
    </row>
    <row r="13" spans="2:16" ht="17.25" customHeight="1">
      <c r="B13" s="622"/>
      <c r="C13" s="115" t="s">
        <v>80</v>
      </c>
      <c r="D13" s="98" t="e">
        <f>D11</f>
        <v>#REF!</v>
      </c>
      <c r="E13" s="116"/>
      <c r="F13" s="117"/>
      <c r="G13" s="118"/>
      <c r="H13" s="119" t="s">
        <v>83</v>
      </c>
      <c r="I13" s="120" t="e">
        <f>#REF!</f>
        <v>#REF!</v>
      </c>
      <c r="J13" s="121"/>
      <c r="K13" s="84"/>
      <c r="L13" s="122"/>
      <c r="M13" s="123"/>
      <c r="N13" s="124"/>
      <c r="O13" s="640"/>
      <c r="P13" s="636"/>
    </row>
    <row r="14" spans="2:16" ht="17.25" customHeight="1">
      <c r="B14" s="594"/>
      <c r="C14" s="125"/>
      <c r="D14" s="126"/>
      <c r="E14" s="127"/>
      <c r="F14" s="127"/>
      <c r="G14" s="128"/>
      <c r="H14" s="110" t="s">
        <v>81</v>
      </c>
      <c r="I14" s="111" t="e">
        <f>#REF!</f>
        <v>#REF!</v>
      </c>
      <c r="J14" s="637"/>
      <c r="K14" s="638"/>
      <c r="L14" s="665"/>
      <c r="M14" s="666"/>
      <c r="N14" s="124"/>
      <c r="O14" s="641"/>
      <c r="P14" s="584"/>
    </row>
    <row r="15" spans="2:16" ht="17.25" customHeight="1">
      <c r="B15" s="593" t="s">
        <v>27</v>
      </c>
      <c r="C15" s="93" t="s">
        <v>78</v>
      </c>
      <c r="D15" s="94" t="e">
        <f>D12</f>
        <v>#REF!</v>
      </c>
      <c r="E15" s="102"/>
      <c r="F15" s="103"/>
      <c r="G15" s="104"/>
      <c r="H15" s="113" t="s">
        <v>79</v>
      </c>
      <c r="I15" s="114" t="e">
        <f>#REF!</f>
        <v>#REF!</v>
      </c>
      <c r="J15" s="577"/>
      <c r="K15" s="595"/>
      <c r="L15" s="577"/>
      <c r="M15" s="578"/>
      <c r="N15" s="107"/>
      <c r="O15" s="581"/>
      <c r="P15" s="582"/>
    </row>
    <row r="16" spans="2:16" ht="17.25" customHeight="1">
      <c r="B16" s="622"/>
      <c r="C16" s="115" t="s">
        <v>80</v>
      </c>
      <c r="D16" s="126" t="e">
        <f>D13</f>
        <v>#REF!</v>
      </c>
      <c r="E16" s="127"/>
      <c r="F16" s="127"/>
      <c r="G16" s="128"/>
      <c r="H16" s="119" t="s">
        <v>83</v>
      </c>
      <c r="I16" s="120" t="e">
        <f>#REF!</f>
        <v>#REF!</v>
      </c>
      <c r="J16" s="637"/>
      <c r="K16" s="638"/>
      <c r="L16" s="665"/>
      <c r="M16" s="666"/>
      <c r="N16" s="124"/>
      <c r="O16" s="635"/>
      <c r="P16" s="636"/>
    </row>
    <row r="17" spans="2:16" ht="17.25" customHeight="1">
      <c r="B17" s="594"/>
      <c r="C17" s="80"/>
      <c r="D17" s="99"/>
      <c r="E17" s="109"/>
      <c r="F17" s="129"/>
      <c r="G17" s="130"/>
      <c r="H17" s="110" t="s">
        <v>82</v>
      </c>
      <c r="I17" s="111" t="e">
        <f>#REF!</f>
        <v>#REF!</v>
      </c>
      <c r="J17" s="579"/>
      <c r="K17" s="634"/>
      <c r="L17" s="667"/>
      <c r="M17" s="580"/>
      <c r="N17" s="112"/>
      <c r="O17" s="583"/>
      <c r="P17" s="584"/>
    </row>
    <row r="18" spans="2:16" ht="17.25" customHeight="1">
      <c r="B18" s="593" t="s">
        <v>28</v>
      </c>
      <c r="C18" s="93" t="s">
        <v>78</v>
      </c>
      <c r="D18" s="94" t="e">
        <f>D15</f>
        <v>#REF!</v>
      </c>
      <c r="E18" s="102"/>
      <c r="F18" s="103"/>
      <c r="G18" s="104"/>
      <c r="H18" s="113" t="s">
        <v>79</v>
      </c>
      <c r="I18" s="114" t="e">
        <f>#REF!</f>
        <v>#REF!</v>
      </c>
      <c r="J18" s="577"/>
      <c r="K18" s="595"/>
      <c r="L18" s="577"/>
      <c r="M18" s="578"/>
      <c r="N18" s="107"/>
      <c r="O18" s="581"/>
      <c r="P18" s="582"/>
    </row>
    <row r="19" spans="2:16" ht="17.25" customHeight="1">
      <c r="B19" s="622"/>
      <c r="C19" s="115" t="s">
        <v>80</v>
      </c>
      <c r="D19" s="126" t="e">
        <f>D16</f>
        <v>#REF!</v>
      </c>
      <c r="E19" s="127"/>
      <c r="F19" s="127"/>
      <c r="G19" s="128"/>
      <c r="H19" s="119" t="s">
        <v>83</v>
      </c>
      <c r="I19" s="120" t="e">
        <f>#REF!</f>
        <v>#REF!</v>
      </c>
      <c r="J19" s="637"/>
      <c r="K19" s="638"/>
      <c r="L19" s="665"/>
      <c r="M19" s="666"/>
      <c r="N19" s="124"/>
      <c r="O19" s="635"/>
      <c r="P19" s="636"/>
    </row>
    <row r="20" spans="2:16" ht="17.25" customHeight="1">
      <c r="B20" s="594"/>
      <c r="C20" s="80"/>
      <c r="D20" s="108"/>
      <c r="E20" s="109"/>
      <c r="F20" s="129"/>
      <c r="G20" s="130"/>
      <c r="H20" s="110" t="s">
        <v>81</v>
      </c>
      <c r="I20" s="111" t="e">
        <f>#REF!</f>
        <v>#REF!</v>
      </c>
      <c r="J20" s="579"/>
      <c r="K20" s="634"/>
      <c r="L20" s="667"/>
      <c r="M20" s="580"/>
      <c r="N20" s="112"/>
      <c r="O20" s="583"/>
      <c r="P20" s="584"/>
    </row>
    <row r="21" spans="2:16" ht="17.25" customHeight="1">
      <c r="B21" s="593" t="s">
        <v>15</v>
      </c>
      <c r="C21" s="93" t="s">
        <v>78</v>
      </c>
      <c r="D21" s="94" t="e">
        <f>D18</f>
        <v>#REF!</v>
      </c>
      <c r="E21" s="102"/>
      <c r="F21" s="103"/>
      <c r="G21" s="104"/>
      <c r="H21" s="105" t="s">
        <v>79</v>
      </c>
      <c r="I21" s="106" t="e">
        <f>#REF!</f>
        <v>#REF!</v>
      </c>
      <c r="J21" s="577"/>
      <c r="K21" s="595"/>
      <c r="L21" s="577"/>
      <c r="M21" s="578"/>
      <c r="N21" s="107"/>
      <c r="O21" s="581"/>
      <c r="P21" s="582"/>
    </row>
    <row r="22" spans="2:16" ht="17.25" customHeight="1">
      <c r="B22" s="594"/>
      <c r="C22" s="80" t="s">
        <v>80</v>
      </c>
      <c r="D22" s="108" t="e">
        <f>D19</f>
        <v>#REF!</v>
      </c>
      <c r="E22" s="109"/>
      <c r="F22" s="109"/>
      <c r="G22" s="85"/>
      <c r="H22" s="110" t="s">
        <v>81</v>
      </c>
      <c r="I22" s="111" t="e">
        <f>#REF!</f>
        <v>#REF!</v>
      </c>
      <c r="J22" s="599"/>
      <c r="K22" s="600"/>
      <c r="L22" s="579"/>
      <c r="M22" s="580"/>
      <c r="N22" s="112"/>
      <c r="O22" s="583"/>
      <c r="P22" s="584"/>
    </row>
    <row r="23" spans="2:16" ht="17.25" customHeight="1">
      <c r="B23" s="593" t="s">
        <v>29</v>
      </c>
      <c r="C23" s="93" t="s">
        <v>78</v>
      </c>
      <c r="D23" s="94" t="e">
        <f aca="true" t="shared" si="0" ref="D23:D32">D21</f>
        <v>#REF!</v>
      </c>
      <c r="E23" s="102"/>
      <c r="F23" s="103"/>
      <c r="G23" s="104"/>
      <c r="H23" s="105" t="s">
        <v>79</v>
      </c>
      <c r="I23" s="106" t="e">
        <f>#REF!</f>
        <v>#REF!</v>
      </c>
      <c r="J23" s="577"/>
      <c r="K23" s="595"/>
      <c r="L23" s="577"/>
      <c r="M23" s="578"/>
      <c r="N23" s="107"/>
      <c r="O23" s="581"/>
      <c r="P23" s="582"/>
    </row>
    <row r="24" spans="2:16" ht="17.25" customHeight="1">
      <c r="B24" s="594"/>
      <c r="C24" s="80" t="s">
        <v>80</v>
      </c>
      <c r="D24" s="108" t="e">
        <f t="shared" si="0"/>
        <v>#REF!</v>
      </c>
      <c r="E24" s="109"/>
      <c r="F24" s="109"/>
      <c r="G24" s="85"/>
      <c r="H24" s="110" t="s">
        <v>81</v>
      </c>
      <c r="I24" s="111" t="e">
        <f>#REF!</f>
        <v>#REF!</v>
      </c>
      <c r="J24" s="599"/>
      <c r="K24" s="600"/>
      <c r="L24" s="579"/>
      <c r="M24" s="580"/>
      <c r="N24" s="112"/>
      <c r="O24" s="583"/>
      <c r="P24" s="584"/>
    </row>
    <row r="25" spans="2:16" ht="17.25" customHeight="1">
      <c r="B25" s="593" t="s">
        <v>30</v>
      </c>
      <c r="C25" s="93" t="s">
        <v>78</v>
      </c>
      <c r="D25" s="94" t="e">
        <f t="shared" si="0"/>
        <v>#REF!</v>
      </c>
      <c r="E25" s="102"/>
      <c r="F25" s="103"/>
      <c r="G25" s="104"/>
      <c r="H25" s="105" t="s">
        <v>79</v>
      </c>
      <c r="I25" s="106" t="e">
        <f>#REF!</f>
        <v>#REF!</v>
      </c>
      <c r="J25" s="577"/>
      <c r="K25" s="595"/>
      <c r="L25" s="577"/>
      <c r="M25" s="578"/>
      <c r="N25" s="107"/>
      <c r="O25" s="581"/>
      <c r="P25" s="582"/>
    </row>
    <row r="26" spans="2:16" ht="17.25" customHeight="1">
      <c r="B26" s="594"/>
      <c r="C26" s="80" t="s">
        <v>80</v>
      </c>
      <c r="D26" s="108" t="e">
        <f t="shared" si="0"/>
        <v>#REF!</v>
      </c>
      <c r="E26" s="109"/>
      <c r="F26" s="109"/>
      <c r="G26" s="85"/>
      <c r="H26" s="110" t="s">
        <v>81</v>
      </c>
      <c r="I26" s="111" t="e">
        <f>#REF!</f>
        <v>#REF!</v>
      </c>
      <c r="J26" s="599"/>
      <c r="K26" s="600"/>
      <c r="L26" s="579"/>
      <c r="M26" s="580"/>
      <c r="N26" s="112"/>
      <c r="O26" s="583"/>
      <c r="P26" s="584"/>
    </row>
    <row r="27" spans="2:16" ht="17.25" customHeight="1">
      <c r="B27" s="593" t="s">
        <v>14</v>
      </c>
      <c r="C27" s="93" t="s">
        <v>78</v>
      </c>
      <c r="D27" s="94" t="e">
        <f t="shared" si="0"/>
        <v>#REF!</v>
      </c>
      <c r="E27" s="102"/>
      <c r="F27" s="103"/>
      <c r="G27" s="104"/>
      <c r="H27" s="105" t="s">
        <v>79</v>
      </c>
      <c r="I27" s="106" t="e">
        <f>#REF!</f>
        <v>#REF!</v>
      </c>
      <c r="J27" s="577"/>
      <c r="K27" s="595"/>
      <c r="L27" s="577"/>
      <c r="M27" s="578"/>
      <c r="N27" s="107"/>
      <c r="O27" s="581"/>
      <c r="P27" s="582"/>
    </row>
    <row r="28" spans="2:16" ht="17.25" customHeight="1">
      <c r="B28" s="594"/>
      <c r="C28" s="80" t="s">
        <v>80</v>
      </c>
      <c r="D28" s="108" t="e">
        <f t="shared" si="0"/>
        <v>#REF!</v>
      </c>
      <c r="E28" s="109"/>
      <c r="F28" s="109"/>
      <c r="G28" s="85"/>
      <c r="H28" s="110" t="s">
        <v>81</v>
      </c>
      <c r="I28" s="111" t="e">
        <f>#REF!</f>
        <v>#REF!</v>
      </c>
      <c r="J28" s="599"/>
      <c r="K28" s="600"/>
      <c r="L28" s="579"/>
      <c r="M28" s="580"/>
      <c r="N28" s="112"/>
      <c r="O28" s="583"/>
      <c r="P28" s="584"/>
    </row>
    <row r="29" spans="2:16" ht="17.25" customHeight="1">
      <c r="B29" s="593" t="s">
        <v>6</v>
      </c>
      <c r="C29" s="93" t="s">
        <v>78</v>
      </c>
      <c r="D29" s="94" t="e">
        <f t="shared" si="0"/>
        <v>#REF!</v>
      </c>
      <c r="E29" s="102"/>
      <c r="F29" s="103"/>
      <c r="G29" s="104"/>
      <c r="H29" s="105" t="s">
        <v>79</v>
      </c>
      <c r="I29" s="106" t="e">
        <f>#REF!</f>
        <v>#REF!</v>
      </c>
      <c r="J29" s="577"/>
      <c r="K29" s="595"/>
      <c r="L29" s="577"/>
      <c r="M29" s="578"/>
      <c r="N29" s="107"/>
      <c r="O29" s="581"/>
      <c r="P29" s="582"/>
    </row>
    <row r="30" spans="2:16" ht="17.25" customHeight="1">
      <c r="B30" s="594"/>
      <c r="C30" s="80" t="s">
        <v>80</v>
      </c>
      <c r="D30" s="108" t="e">
        <f t="shared" si="0"/>
        <v>#REF!</v>
      </c>
      <c r="E30" s="109"/>
      <c r="F30" s="109"/>
      <c r="G30" s="85"/>
      <c r="H30" s="110" t="s">
        <v>81</v>
      </c>
      <c r="I30" s="111" t="e">
        <f>#REF!</f>
        <v>#REF!</v>
      </c>
      <c r="J30" s="599"/>
      <c r="K30" s="600"/>
      <c r="L30" s="579"/>
      <c r="M30" s="580"/>
      <c r="N30" s="112"/>
      <c r="O30" s="583"/>
      <c r="P30" s="584"/>
    </row>
    <row r="31" spans="2:16" ht="17.25" customHeight="1">
      <c r="B31" s="593" t="s">
        <v>7</v>
      </c>
      <c r="C31" s="93" t="s">
        <v>78</v>
      </c>
      <c r="D31" s="94" t="e">
        <f t="shared" si="0"/>
        <v>#REF!</v>
      </c>
      <c r="E31" s="102"/>
      <c r="F31" s="103"/>
      <c r="G31" s="104"/>
      <c r="H31" s="105" t="s">
        <v>79</v>
      </c>
      <c r="I31" s="106" t="e">
        <f>#REF!</f>
        <v>#REF!</v>
      </c>
      <c r="J31" s="577"/>
      <c r="K31" s="595"/>
      <c r="L31" s="577"/>
      <c r="M31" s="578"/>
      <c r="N31" s="107"/>
      <c r="O31" s="581"/>
      <c r="P31" s="582"/>
    </row>
    <row r="32" spans="2:16" ht="17.25" customHeight="1">
      <c r="B32" s="594"/>
      <c r="C32" s="80" t="s">
        <v>80</v>
      </c>
      <c r="D32" s="108" t="e">
        <f t="shared" si="0"/>
        <v>#REF!</v>
      </c>
      <c r="E32" s="109"/>
      <c r="F32" s="109"/>
      <c r="G32" s="85"/>
      <c r="H32" s="110" t="s">
        <v>81</v>
      </c>
      <c r="I32" s="111" t="e">
        <f>#REF!</f>
        <v>#REF!</v>
      </c>
      <c r="J32" s="599"/>
      <c r="K32" s="600"/>
      <c r="L32" s="579"/>
      <c r="M32" s="580"/>
      <c r="N32" s="112"/>
      <c r="O32" s="583"/>
      <c r="P32" s="584"/>
    </row>
    <row r="33" spans="2:16" ht="17.25" customHeight="1">
      <c r="B33" s="593" t="s">
        <v>23</v>
      </c>
      <c r="C33" s="93" t="s">
        <v>78</v>
      </c>
      <c r="D33" s="94" t="e">
        <f>D31</f>
        <v>#REF!</v>
      </c>
      <c r="E33" s="102"/>
      <c r="F33" s="103"/>
      <c r="G33" s="104"/>
      <c r="H33" s="105" t="s">
        <v>79</v>
      </c>
      <c r="I33" s="106" t="e">
        <f>#REF!</f>
        <v>#REF!</v>
      </c>
      <c r="J33" s="577"/>
      <c r="K33" s="595"/>
      <c r="L33" s="577"/>
      <c r="M33" s="578"/>
      <c r="N33" s="107"/>
      <c r="O33" s="581"/>
      <c r="P33" s="582"/>
    </row>
    <row r="34" spans="2:16" ht="17.25" customHeight="1">
      <c r="B34" s="594"/>
      <c r="C34" s="80" t="s">
        <v>80</v>
      </c>
      <c r="D34" s="108" t="e">
        <f>D32</f>
        <v>#REF!</v>
      </c>
      <c r="E34" s="109"/>
      <c r="F34" s="109"/>
      <c r="G34" s="85"/>
      <c r="H34" s="110" t="s">
        <v>81</v>
      </c>
      <c r="I34" s="111" t="e">
        <f>#REF!</f>
        <v>#REF!</v>
      </c>
      <c r="J34" s="599"/>
      <c r="K34" s="600"/>
      <c r="L34" s="579"/>
      <c r="M34" s="580"/>
      <c r="N34" s="112"/>
      <c r="O34" s="583"/>
      <c r="P34" s="584"/>
    </row>
    <row r="35" spans="2:16" ht="17.25" customHeight="1">
      <c r="B35" s="593" t="s">
        <v>24</v>
      </c>
      <c r="C35" s="93" t="s">
        <v>78</v>
      </c>
      <c r="D35" s="81" t="e">
        <f>D33</f>
        <v>#REF!</v>
      </c>
      <c r="E35" s="102"/>
      <c r="F35" s="103"/>
      <c r="G35" s="104"/>
      <c r="H35" s="105" t="s">
        <v>79</v>
      </c>
      <c r="I35" s="106" t="e">
        <f>#REF!</f>
        <v>#REF!</v>
      </c>
      <c r="J35" s="577"/>
      <c r="K35" s="595"/>
      <c r="L35" s="577"/>
      <c r="M35" s="578"/>
      <c r="N35" s="107"/>
      <c r="O35" s="581"/>
      <c r="P35" s="582"/>
    </row>
    <row r="36" spans="2:16" ht="17.25" customHeight="1">
      <c r="B36" s="594"/>
      <c r="C36" s="80" t="s">
        <v>80</v>
      </c>
      <c r="D36" s="98" t="e">
        <f>D34</f>
        <v>#REF!</v>
      </c>
      <c r="E36" s="109"/>
      <c r="F36" s="109"/>
      <c r="G36" s="85"/>
      <c r="H36" s="110" t="s">
        <v>81</v>
      </c>
      <c r="I36" s="111" t="e">
        <f>#REF!</f>
        <v>#REF!</v>
      </c>
      <c r="J36" s="599"/>
      <c r="K36" s="600"/>
      <c r="L36" s="579"/>
      <c r="M36" s="580"/>
      <c r="N36" s="112"/>
      <c r="O36" s="583"/>
      <c r="P36" s="584"/>
    </row>
    <row r="37" spans="2:18" ht="13.5" customHeight="1" hidden="1">
      <c r="B37" s="596" t="s">
        <v>85</v>
      </c>
      <c r="C37" s="597"/>
      <c r="D37" s="131"/>
      <c r="E37" s="132"/>
      <c r="F37" s="133"/>
      <c r="G37" s="133"/>
      <c r="I37" s="89"/>
      <c r="L37" s="133"/>
      <c r="M37" s="133"/>
      <c r="N37" s="134"/>
      <c r="O37" s="133"/>
      <c r="P37" s="135"/>
      <c r="Q37" s="136" t="s">
        <v>86</v>
      </c>
      <c r="R37" s="137" t="s">
        <v>87</v>
      </c>
    </row>
    <row r="38" spans="2:18" ht="13.5" customHeight="1" hidden="1">
      <c r="B38" s="601" t="s">
        <v>51</v>
      </c>
      <c r="C38" s="138" t="s">
        <v>20</v>
      </c>
      <c r="D38" s="139"/>
      <c r="E38" s="140" t="e">
        <f aca="true" t="shared" si="1" ref="E38:M38">ROUNDDOWN(MAX($F$35:$P$35)*$Q$38*$R$38,2)</f>
        <v>#REF!</v>
      </c>
      <c r="F38" s="140" t="e">
        <f t="shared" si="1"/>
        <v>#REF!</v>
      </c>
      <c r="G38" s="141" t="e">
        <f t="shared" si="1"/>
        <v>#REF!</v>
      </c>
      <c r="H38" s="141" t="e">
        <f t="shared" si="1"/>
        <v>#REF!</v>
      </c>
      <c r="I38" s="142" t="e">
        <f t="shared" si="1"/>
        <v>#REF!</v>
      </c>
      <c r="J38" s="141" t="e">
        <f t="shared" si="1"/>
        <v>#REF!</v>
      </c>
      <c r="K38" s="141" t="e">
        <f t="shared" si="1"/>
        <v>#REF!</v>
      </c>
      <c r="L38" s="141" t="e">
        <f t="shared" si="1"/>
        <v>#REF!</v>
      </c>
      <c r="M38" s="143" t="e">
        <f t="shared" si="1"/>
        <v>#REF!</v>
      </c>
      <c r="N38" s="144"/>
      <c r="O38" s="140" t="e">
        <f>ROUNDDOWN(MAX($F$35:$P$35)*$Q$38*$R$38,2)</f>
        <v>#REF!</v>
      </c>
      <c r="P38" s="145" t="e">
        <f>ROUNDDOWN(MAX($F$35:$P$35)*$Q$38*$R$38,2)</f>
        <v>#REF!</v>
      </c>
      <c r="Q38" s="146">
        <v>1653.75</v>
      </c>
      <c r="R38" s="1">
        <v>0.85</v>
      </c>
    </row>
    <row r="39" spans="2:18" ht="13.5" customHeight="1" hidden="1">
      <c r="B39" s="602"/>
      <c r="C39" s="147" t="s">
        <v>88</v>
      </c>
      <c r="D39" s="148"/>
      <c r="E39" s="149">
        <f aca="true" t="shared" si="2" ref="E39:P39">ROUNDDOWN(E17*$Q$39,2)</f>
        <v>0</v>
      </c>
      <c r="F39" s="149">
        <f t="shared" si="2"/>
        <v>0</v>
      </c>
      <c r="G39" s="150">
        <f t="shared" si="2"/>
        <v>0</v>
      </c>
      <c r="H39" s="150" t="e">
        <f t="shared" si="2"/>
        <v>#VALUE!</v>
      </c>
      <c r="I39" s="151" t="e">
        <f t="shared" si="2"/>
        <v>#REF!</v>
      </c>
      <c r="J39" s="150">
        <f t="shared" si="2"/>
        <v>0</v>
      </c>
      <c r="K39" s="150">
        <f t="shared" si="2"/>
        <v>0</v>
      </c>
      <c r="L39" s="150">
        <f t="shared" si="2"/>
        <v>0</v>
      </c>
      <c r="M39" s="152">
        <f t="shared" si="2"/>
        <v>0</v>
      </c>
      <c r="N39" s="153"/>
      <c r="O39" s="149">
        <f t="shared" si="2"/>
        <v>0</v>
      </c>
      <c r="P39" s="154">
        <f t="shared" si="2"/>
        <v>0</v>
      </c>
      <c r="Q39" s="155">
        <v>13.5</v>
      </c>
      <c r="R39" s="156" t="s">
        <v>18</v>
      </c>
    </row>
    <row r="40" spans="2:18" ht="13.5" customHeight="1" hidden="1">
      <c r="B40" s="602"/>
      <c r="C40" s="157" t="s">
        <v>90</v>
      </c>
      <c r="D40" s="158"/>
      <c r="E40" s="159">
        <f aca="true" t="shared" si="3" ref="E40:P40">ROUNDDOWN(E21*$Q$40,2)</f>
        <v>0</v>
      </c>
      <c r="F40" s="159">
        <f t="shared" si="3"/>
        <v>0</v>
      </c>
      <c r="G40" s="160">
        <f t="shared" si="3"/>
        <v>0</v>
      </c>
      <c r="H40" s="160" t="e">
        <f t="shared" si="3"/>
        <v>#VALUE!</v>
      </c>
      <c r="I40" s="161" t="e">
        <f t="shared" si="3"/>
        <v>#REF!</v>
      </c>
      <c r="J40" s="160">
        <f t="shared" si="3"/>
        <v>0</v>
      </c>
      <c r="K40" s="160">
        <f t="shared" si="3"/>
        <v>0</v>
      </c>
      <c r="L40" s="160">
        <f t="shared" si="3"/>
        <v>0</v>
      </c>
      <c r="M40" s="162">
        <f t="shared" si="3"/>
        <v>0</v>
      </c>
      <c r="N40" s="163"/>
      <c r="O40" s="159">
        <f t="shared" si="3"/>
        <v>0</v>
      </c>
      <c r="P40" s="164">
        <f t="shared" si="3"/>
        <v>0</v>
      </c>
      <c r="Q40" s="165">
        <v>12.33</v>
      </c>
      <c r="R40" s="82" t="s">
        <v>18</v>
      </c>
    </row>
    <row r="41" spans="2:16" ht="13.5" customHeight="1" hidden="1">
      <c r="B41" s="603"/>
      <c r="C41" s="4" t="s">
        <v>17</v>
      </c>
      <c r="D41" s="9"/>
      <c r="E41" s="166" t="e">
        <f>ROUNDDOWN(SUM(E38:E40),0)</f>
        <v>#REF!</v>
      </c>
      <c r="F41" s="166" t="e">
        <f>ROUNDDOWN(SUM(F38:F40),0)</f>
        <v>#REF!</v>
      </c>
      <c r="G41" s="167" t="e">
        <f aca="true" t="shared" si="4" ref="G41:P41">ROUNDDOWN(SUM(G38:G40),0)</f>
        <v>#REF!</v>
      </c>
      <c r="H41" s="167" t="e">
        <f t="shared" si="4"/>
        <v>#REF!</v>
      </c>
      <c r="I41" s="168" t="e">
        <f t="shared" si="4"/>
        <v>#REF!</v>
      </c>
      <c r="J41" s="167" t="e">
        <f t="shared" si="4"/>
        <v>#REF!</v>
      </c>
      <c r="K41" s="167" t="e">
        <f t="shared" si="4"/>
        <v>#REF!</v>
      </c>
      <c r="L41" s="167" t="e">
        <f t="shared" si="4"/>
        <v>#REF!</v>
      </c>
      <c r="M41" s="169" t="e">
        <f t="shared" si="4"/>
        <v>#REF!</v>
      </c>
      <c r="N41" s="170"/>
      <c r="O41" s="166" t="e">
        <f t="shared" si="4"/>
        <v>#REF!</v>
      </c>
      <c r="P41" s="171" t="e">
        <f t="shared" si="4"/>
        <v>#REF!</v>
      </c>
    </row>
    <row r="42" spans="2:16" ht="13.5" customHeight="1">
      <c r="B42" s="593" t="s">
        <v>92</v>
      </c>
      <c r="C42" s="624" t="s">
        <v>93</v>
      </c>
      <c r="D42" s="625"/>
      <c r="E42" s="625"/>
      <c r="F42" s="625"/>
      <c r="G42" s="626"/>
      <c r="H42" s="172"/>
      <c r="I42" s="631" t="e">
        <f>SUM(I10:I36)</f>
        <v>#REF!</v>
      </c>
      <c r="J42" s="604" t="s">
        <v>93</v>
      </c>
      <c r="K42" s="605"/>
      <c r="L42" s="604" t="s">
        <v>93</v>
      </c>
      <c r="M42" s="625"/>
      <c r="N42" s="438" t="s">
        <v>93</v>
      </c>
      <c r="O42" s="616" t="s">
        <v>94</v>
      </c>
      <c r="P42" s="617"/>
    </row>
    <row r="43" spans="2:16" ht="12">
      <c r="B43" s="622"/>
      <c r="C43" s="627"/>
      <c r="D43" s="628"/>
      <c r="E43" s="495"/>
      <c r="F43" s="495"/>
      <c r="G43" s="507"/>
      <c r="H43" s="64"/>
      <c r="I43" s="632"/>
      <c r="J43" s="606"/>
      <c r="K43" s="607"/>
      <c r="L43" s="606"/>
      <c r="M43" s="628"/>
      <c r="N43" s="614"/>
      <c r="O43" s="618"/>
      <c r="P43" s="619"/>
    </row>
    <row r="44" spans="2:16" ht="24" customHeight="1" thickBot="1">
      <c r="B44" s="623"/>
      <c r="C44" s="629"/>
      <c r="D44" s="588"/>
      <c r="E44" s="588"/>
      <c r="F44" s="588"/>
      <c r="G44" s="630"/>
      <c r="H44" s="174"/>
      <c r="I44" s="633"/>
      <c r="J44" s="608"/>
      <c r="K44" s="609"/>
      <c r="L44" s="608"/>
      <c r="M44" s="588"/>
      <c r="N44" s="615"/>
      <c r="O44" s="620"/>
      <c r="P44" s="621"/>
    </row>
    <row r="45" spans="2:16" ht="14.25" customHeight="1">
      <c r="B45" s="98"/>
      <c r="C45" s="98"/>
      <c r="D45" s="98"/>
      <c r="E45" s="98"/>
      <c r="F45" s="98"/>
      <c r="G45" s="98"/>
      <c r="H45" s="173"/>
      <c r="I45" s="131"/>
      <c r="J45" s="98"/>
      <c r="K45" s="98"/>
      <c r="L45" s="98"/>
      <c r="M45" s="98"/>
      <c r="N45" s="98"/>
      <c r="O45" s="173"/>
      <c r="P45" s="173"/>
    </row>
    <row r="46" ht="12">
      <c r="B46" t="s">
        <v>95</v>
      </c>
    </row>
    <row r="47" spans="2:16" ht="12">
      <c r="B47" s="670" t="s">
        <v>96</v>
      </c>
      <c r="C47" s="670"/>
      <c r="D47" s="670"/>
      <c r="E47" s="670"/>
      <c r="F47" s="670"/>
      <c r="G47" s="670"/>
      <c r="H47" s="670"/>
      <c r="I47" s="670"/>
      <c r="J47" s="670"/>
      <c r="K47" s="670"/>
      <c r="L47" s="670"/>
      <c r="M47" s="670"/>
      <c r="N47" s="670"/>
      <c r="O47" s="670"/>
      <c r="P47" s="670"/>
    </row>
    <row r="48" spans="2:16" ht="12">
      <c r="B48" s="670" t="s">
        <v>123</v>
      </c>
      <c r="C48" s="670"/>
      <c r="D48" s="670"/>
      <c r="E48" s="670"/>
      <c r="F48" s="670"/>
      <c r="G48" s="670"/>
      <c r="H48" s="670"/>
      <c r="I48" s="670"/>
      <c r="J48" s="670"/>
      <c r="K48" s="670"/>
      <c r="L48" s="670"/>
      <c r="M48" s="670"/>
      <c r="N48" s="670"/>
      <c r="O48" s="670"/>
      <c r="P48" s="670"/>
    </row>
    <row r="49" spans="2:16" ht="12">
      <c r="B49" s="670" t="s">
        <v>97</v>
      </c>
      <c r="C49" s="670"/>
      <c r="D49" s="670"/>
      <c r="E49" s="670"/>
      <c r="F49" s="670"/>
      <c r="G49" s="670"/>
      <c r="H49" s="670"/>
      <c r="I49" s="670"/>
      <c r="J49" s="670"/>
      <c r="K49" s="670"/>
      <c r="L49" s="670"/>
      <c r="M49" s="670"/>
      <c r="N49" s="670"/>
      <c r="O49" s="670"/>
      <c r="P49" s="670"/>
    </row>
    <row r="50" spans="2:16" ht="12">
      <c r="B50" s="670" t="s">
        <v>98</v>
      </c>
      <c r="C50" s="670"/>
      <c r="D50" s="670"/>
      <c r="E50" s="670"/>
      <c r="F50" s="670"/>
      <c r="G50" s="670"/>
      <c r="H50" s="670"/>
      <c r="I50" s="670"/>
      <c r="J50" s="670"/>
      <c r="K50" s="670"/>
      <c r="L50" s="670"/>
      <c r="M50" s="670"/>
      <c r="N50" s="670"/>
      <c r="O50" s="670"/>
      <c r="P50" s="670"/>
    </row>
    <row r="51" spans="2:16" ht="12">
      <c r="B51" s="670"/>
      <c r="C51" s="670"/>
      <c r="D51" s="670"/>
      <c r="E51" s="670"/>
      <c r="F51" s="670"/>
      <c r="G51" s="670"/>
      <c r="H51" s="670"/>
      <c r="I51" s="670"/>
      <c r="J51" s="670"/>
      <c r="K51" s="670"/>
      <c r="L51" s="670"/>
      <c r="M51" s="670"/>
      <c r="N51" s="670"/>
      <c r="O51" s="670"/>
      <c r="P51" s="670"/>
    </row>
    <row r="52" spans="2:16" ht="12">
      <c r="B52" s="670"/>
      <c r="C52" s="670"/>
      <c r="D52" s="670"/>
      <c r="E52" s="670"/>
      <c r="F52" s="670"/>
      <c r="G52" s="670"/>
      <c r="H52" s="670"/>
      <c r="I52" s="670"/>
      <c r="J52" s="670"/>
      <c r="K52" s="670"/>
      <c r="L52" s="670"/>
      <c r="M52" s="670"/>
      <c r="N52" s="670"/>
      <c r="O52" s="670"/>
      <c r="P52" s="670"/>
    </row>
    <row r="53" spans="2:16" ht="12">
      <c r="B53" s="670"/>
      <c r="C53" s="670"/>
      <c r="D53" s="670"/>
      <c r="E53" s="670"/>
      <c r="F53" s="670"/>
      <c r="G53" s="670"/>
      <c r="H53" s="670"/>
      <c r="I53" s="670"/>
      <c r="J53" s="670"/>
      <c r="K53" s="670"/>
      <c r="L53" s="670"/>
      <c r="M53" s="670"/>
      <c r="N53" s="670"/>
      <c r="O53" s="670"/>
      <c r="P53" s="670"/>
    </row>
    <row r="54" spans="2:16" ht="12">
      <c r="B54" s="670"/>
      <c r="C54" s="670"/>
      <c r="D54" s="670"/>
      <c r="E54" s="670"/>
      <c r="F54" s="670"/>
      <c r="G54" s="670"/>
      <c r="H54" s="670"/>
      <c r="I54" s="670"/>
      <c r="J54" s="670"/>
      <c r="K54" s="670"/>
      <c r="L54" s="670"/>
      <c r="M54" s="670"/>
      <c r="N54" s="670"/>
      <c r="O54" s="670"/>
      <c r="P54" s="670"/>
    </row>
    <row r="55" spans="2:16" ht="12">
      <c r="B55" s="670"/>
      <c r="C55" s="670"/>
      <c r="D55" s="670"/>
      <c r="E55" s="670"/>
      <c r="F55" s="670"/>
      <c r="G55" s="670"/>
      <c r="H55" s="670"/>
      <c r="I55" s="670"/>
      <c r="J55" s="670"/>
      <c r="K55" s="670"/>
      <c r="L55" s="670"/>
      <c r="M55" s="670"/>
      <c r="N55" s="670"/>
      <c r="O55" s="670"/>
      <c r="P55" s="670"/>
    </row>
    <row r="56" spans="2:16" ht="12">
      <c r="B56" s="670"/>
      <c r="C56" s="670"/>
      <c r="D56" s="670"/>
      <c r="E56" s="670"/>
      <c r="F56" s="670"/>
      <c r="G56" s="670"/>
      <c r="H56" s="670"/>
      <c r="I56" s="670"/>
      <c r="J56" s="670"/>
      <c r="K56" s="670"/>
      <c r="L56" s="670"/>
      <c r="M56" s="670"/>
      <c r="N56" s="670"/>
      <c r="O56" s="670"/>
      <c r="P56" s="670"/>
    </row>
    <row r="57" spans="2:16" ht="12">
      <c r="B57" s="670"/>
      <c r="C57" s="670"/>
      <c r="D57" s="670"/>
      <c r="E57" s="670"/>
      <c r="F57" s="670"/>
      <c r="G57" s="670"/>
      <c r="H57" s="670"/>
      <c r="I57" s="670"/>
      <c r="J57" s="670"/>
      <c r="K57" s="670"/>
      <c r="L57" s="670"/>
      <c r="M57" s="670"/>
      <c r="N57" s="670"/>
      <c r="O57" s="670"/>
      <c r="P57" s="670"/>
    </row>
    <row r="58" spans="2:16" ht="12">
      <c r="B58" s="670"/>
      <c r="C58" s="670"/>
      <c r="D58" s="670"/>
      <c r="E58" s="670"/>
      <c r="F58" s="670"/>
      <c r="G58" s="670"/>
      <c r="H58" s="670"/>
      <c r="I58" s="670"/>
      <c r="J58" s="670"/>
      <c r="K58" s="670"/>
      <c r="L58" s="670"/>
      <c r="M58" s="670"/>
      <c r="N58" s="670"/>
      <c r="O58" s="670"/>
      <c r="P58" s="670"/>
    </row>
    <row r="59" spans="2:16" ht="12">
      <c r="B59" s="670"/>
      <c r="C59" s="670"/>
      <c r="D59" s="670"/>
      <c r="E59" s="670"/>
      <c r="F59" s="670"/>
      <c r="G59" s="670"/>
      <c r="H59" s="670"/>
      <c r="I59" s="670"/>
      <c r="J59" s="670"/>
      <c r="K59" s="670"/>
      <c r="L59" s="670"/>
      <c r="M59" s="670"/>
      <c r="N59" s="670"/>
      <c r="O59" s="670"/>
      <c r="P59" s="670"/>
    </row>
  </sheetData>
  <sheetProtection/>
  <mergeCells count="118">
    <mergeCell ref="B55:P55"/>
    <mergeCell ref="B56:P56"/>
    <mergeCell ref="B57:P57"/>
    <mergeCell ref="B58:P58"/>
    <mergeCell ref="B59:P59"/>
    <mergeCell ref="B49:P49"/>
    <mergeCell ref="B50:P50"/>
    <mergeCell ref="B51:P51"/>
    <mergeCell ref="B52:P52"/>
    <mergeCell ref="B53:P53"/>
    <mergeCell ref="B54:P54"/>
    <mergeCell ref="L42:M44"/>
    <mergeCell ref="N42:N44"/>
    <mergeCell ref="O42:P43"/>
    <mergeCell ref="O44:P44"/>
    <mergeCell ref="B47:P47"/>
    <mergeCell ref="B48:P48"/>
    <mergeCell ref="B37:C37"/>
    <mergeCell ref="B38:B41"/>
    <mergeCell ref="B42:B44"/>
    <mergeCell ref="C42:G44"/>
    <mergeCell ref="I42:I44"/>
    <mergeCell ref="J42:K44"/>
    <mergeCell ref="B35:B36"/>
    <mergeCell ref="J35:K35"/>
    <mergeCell ref="L35:M35"/>
    <mergeCell ref="O35:P36"/>
    <mergeCell ref="J36:K36"/>
    <mergeCell ref="L36:M36"/>
    <mergeCell ref="B33:B34"/>
    <mergeCell ref="J33:K33"/>
    <mergeCell ref="L33:M33"/>
    <mergeCell ref="O33:P34"/>
    <mergeCell ref="J34:K34"/>
    <mergeCell ref="L34:M34"/>
    <mergeCell ref="B31:B32"/>
    <mergeCell ref="J31:K31"/>
    <mergeCell ref="L31:M31"/>
    <mergeCell ref="O31:P32"/>
    <mergeCell ref="J32:K32"/>
    <mergeCell ref="L32:M32"/>
    <mergeCell ref="B29:B30"/>
    <mergeCell ref="J29:K29"/>
    <mergeCell ref="L29:M29"/>
    <mergeCell ref="O29:P30"/>
    <mergeCell ref="J30:K30"/>
    <mergeCell ref="L30:M30"/>
    <mergeCell ref="B27:B28"/>
    <mergeCell ref="J27:K27"/>
    <mergeCell ref="L27:M27"/>
    <mergeCell ref="O27:P28"/>
    <mergeCell ref="J28:K28"/>
    <mergeCell ref="L28:M28"/>
    <mergeCell ref="B25:B26"/>
    <mergeCell ref="J25:K25"/>
    <mergeCell ref="L25:M25"/>
    <mergeCell ref="O25:P26"/>
    <mergeCell ref="J26:K26"/>
    <mergeCell ref="L26:M26"/>
    <mergeCell ref="B23:B24"/>
    <mergeCell ref="J23:K23"/>
    <mergeCell ref="L23:M23"/>
    <mergeCell ref="O23:P24"/>
    <mergeCell ref="J24:K24"/>
    <mergeCell ref="L24:M24"/>
    <mergeCell ref="B21:B22"/>
    <mergeCell ref="J21:K21"/>
    <mergeCell ref="L21:M21"/>
    <mergeCell ref="O21:P22"/>
    <mergeCell ref="J22:K22"/>
    <mergeCell ref="L22:M22"/>
    <mergeCell ref="B18:B20"/>
    <mergeCell ref="J18:K18"/>
    <mergeCell ref="L18:M18"/>
    <mergeCell ref="O18:P20"/>
    <mergeCell ref="J19:K19"/>
    <mergeCell ref="L19:M19"/>
    <mergeCell ref="J20:K20"/>
    <mergeCell ref="L20:M20"/>
    <mergeCell ref="B15:B17"/>
    <mergeCell ref="J15:K15"/>
    <mergeCell ref="L15:M15"/>
    <mergeCell ref="O15:P17"/>
    <mergeCell ref="J16:K16"/>
    <mergeCell ref="L16:M16"/>
    <mergeCell ref="J17:K17"/>
    <mergeCell ref="L17:M17"/>
    <mergeCell ref="B12:B14"/>
    <mergeCell ref="J12:K12"/>
    <mergeCell ref="L12:M12"/>
    <mergeCell ref="O12:P14"/>
    <mergeCell ref="J14:K14"/>
    <mergeCell ref="L14:M14"/>
    <mergeCell ref="B10:B11"/>
    <mergeCell ref="J10:K10"/>
    <mergeCell ref="L10:M10"/>
    <mergeCell ref="O10:P11"/>
    <mergeCell ref="J11:K11"/>
    <mergeCell ref="L11:M11"/>
    <mergeCell ref="O8:P8"/>
    <mergeCell ref="C9:D9"/>
    <mergeCell ref="H9:I9"/>
    <mergeCell ref="J9:K9"/>
    <mergeCell ref="L9:M9"/>
    <mergeCell ref="O9:P9"/>
    <mergeCell ref="B7:B9"/>
    <mergeCell ref="C7:G7"/>
    <mergeCell ref="H7:M7"/>
    <mergeCell ref="C8:D8"/>
    <mergeCell ref="H8:I8"/>
    <mergeCell ref="J8:K8"/>
    <mergeCell ref="L8:M8"/>
    <mergeCell ref="G1:K1"/>
    <mergeCell ref="L1:N1"/>
    <mergeCell ref="C3:E3"/>
    <mergeCell ref="C4:E4"/>
    <mergeCell ref="C5:E5"/>
    <mergeCell ref="B6:P6"/>
  </mergeCells>
  <printOptions/>
  <pageMargins left="1.6929133858267718" right="0.1968503937007874" top="0.984251968503937" bottom="0.984251968503937" header="0.5118110236220472" footer="0.5118110236220472"/>
  <pageSetup fitToHeight="1" fitToWidth="1" horizontalDpi="600" verticalDpi="600" orientation="landscape" paperSize="9" scale="62" r:id="rId1"/>
  <headerFooter alignWithMargins="0">
    <oddHeader>&amp;R
</oddHeader>
  </headerFooter>
  <rowBreaks count="2" manualBreakCount="2">
    <brk id="53" min="1" max="13"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2024-02-07T05:59:04Z</dcterms:created>
  <dcterms:modified xsi:type="dcterms:W3CDTF">2024-02-07T05:59:04Z</dcterms:modified>
  <cp:category/>
  <cp:version/>
  <cp:contentType/>
  <cp:contentStatus/>
</cp:coreProperties>
</file>