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drawings/drawing6.xml" ContentType="application/vnd.openxmlformats-officedocument.drawing+xml"/>
  <Override PartName="/xl/comments8.xml" ContentType="application/vnd.openxmlformats-officedocument.spreadsheetml.comments+xml"/>
  <Override PartName="/xl/drawings/drawing7.xml" ContentType="application/vnd.openxmlformats-officedocument.drawing+xml"/>
  <Override PartName="/xl/comments9.xml" ContentType="application/vnd.openxmlformats-officedocument.spreadsheetml.comments+xml"/>
  <Override PartName="/xl/drawings/drawing8.xml" ContentType="application/vnd.openxmlformats-officedocument.drawing+xml"/>
  <Override PartName="/xl/comments10.xml" ContentType="application/vnd.openxmlformats-officedocument.spreadsheetml.comments+xml"/>
  <Override PartName="/xl/drawings/drawing9.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drawings/drawing10.xml" ContentType="application/vnd.openxmlformats-officedocument.drawing+xml"/>
  <Override PartName="/xl/comments19.xml" ContentType="application/vnd.openxmlformats-officedocument.spreadsheetml.comments+xml"/>
  <Override PartName="/xl/comments20.xml" ContentType="application/vnd.openxmlformats-officedocument.spreadsheetml.comments+xml"/>
  <Override PartName="/xl/drawings/drawing11.xml" ContentType="application/vnd.openxmlformats-officedocument.drawing+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2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ad.pref.shimane.jp\企業局\企業局共有\20 共有閲覧（本局各課）\40_入札関係\01 契約関係\01 入札・契約案件\R5\13_三代浄水場中央監視システム更新工事\01_PPI掲載用\20240124\"/>
    </mc:Choice>
  </mc:AlternateContent>
  <bookViews>
    <workbookView xWindow="0" yWindow="0" windowWidth="19200" windowHeight="6970" tabRatio="758"/>
  </bookViews>
  <sheets>
    <sheet name="発注者入力シート" sheetId="41" r:id="rId1"/>
    <sheet name="企業入力シート" sheetId="42" r:id="rId2"/>
    <sheet name="ファイル使用上の注意事項" sheetId="98" r:id="rId3"/>
    <sheet name="発注者設定内容確認シート" sheetId="53" r:id="rId4"/>
    <sheet name="発注者審査作業用シート (技術提案)" sheetId="54" r:id="rId5"/>
    <sheet name="発注者審査作業用シート（提案以外）" sheetId="49" r:id="rId6"/>
    <sheet name="表紙" sheetId="1" r:id="rId7"/>
    <sheet name="技術提案①" sheetId="3" r:id="rId8"/>
    <sheet name="技術提案②" sheetId="45" r:id="rId9"/>
    <sheet name="技術提案③" sheetId="46" r:id="rId10"/>
    <sheet name="技術提案④" sheetId="44" r:id="rId11"/>
    <sheet name="技術提案⑤" sheetId="43" r:id="rId12"/>
    <sheet name="技術提案ｂ①" sheetId="4" r:id="rId13"/>
    <sheet name="技術提案ｂ②" sheetId="67" r:id="rId14"/>
    <sheet name="企業成績評定点 (JV3年用)" sheetId="103" r:id="rId15"/>
    <sheet name="評定点一覧(第1G用_Ｒ2年度3年用)" sheetId="10" r:id="rId16"/>
    <sheet name="評定点一覧(第1G用_Ｒ3年度3年用)" sheetId="51" r:id="rId17"/>
    <sheet name="評定点一覧(第1G用_R4年度3年用)" sheetId="127" r:id="rId18"/>
    <sheet name="評定点一覧(第2G用_Ｒ２年度3年用)" sheetId="104" r:id="rId19"/>
    <sheet name="評定点一覧(第2G用_R３年度3年用)" sheetId="106" r:id="rId20"/>
    <sheet name="評定点一覧(第2G用_R４年度3年用)" sheetId="128" r:id="rId21"/>
    <sheet name="同種工事施工実績" sheetId="11" r:id="rId22"/>
    <sheet name="優良工事表彰 (JV) " sheetId="78" r:id="rId23"/>
    <sheet name="技術者資格" sheetId="14" r:id="rId24"/>
    <sheet name="同種工事施工経験" sheetId="15" r:id="rId25"/>
    <sheet name="優秀技術者表彰" sheetId="17" r:id="rId26"/>
    <sheet name="ボランティア (JV)" sheetId="85" r:id="rId27"/>
    <sheet name="障がい者雇用（第1G用）" sheetId="124" r:id="rId28"/>
    <sheet name="障がい者雇用（第2G用）" sheetId="125" r:id="rId29"/>
    <sheet name="育児・介護休業 (JV) " sheetId="91" r:id="rId30"/>
    <sheet name="育児介護チェック表（第1G用）" sheetId="122" r:id="rId31"/>
    <sheet name="育児介護チェック表（第2G用）" sheetId="123" r:id="rId32"/>
    <sheet name="近隣施工実績" sheetId="31" r:id="rId33"/>
    <sheet name="質問書" sheetId="38" r:id="rId34"/>
    <sheet name="回答書" sheetId="52" r:id="rId35"/>
    <sheet name="採否通知" sheetId="33" r:id="rId36"/>
    <sheet name="不採用説明要求書" sheetId="34" r:id="rId37"/>
    <sheet name="不採用理由回答書" sheetId="35" r:id="rId38"/>
    <sheet name="評価内容説明要求" sheetId="36" r:id="rId39"/>
    <sheet name="評価内容回答" sheetId="37" r:id="rId40"/>
    <sheet name="改善要請" sheetId="39" r:id="rId41"/>
    <sheet name="改善提案" sheetId="40" r:id="rId42"/>
  </sheets>
  <definedNames>
    <definedName name="【企業】評価項目">発注者入力シート!$L$6:$L$13</definedName>
    <definedName name="【技術者】評価項目">発注者入力シート!$M$6:$M$12</definedName>
    <definedName name="【地域貢献】評価項目">発注者入力シート!$N$6:$N$27</definedName>
    <definedName name="【地理的条件】評価項目">発注者入力シート!$O$6:$O$11</definedName>
    <definedName name="_xlnm.Print_Area" localSheetId="26">'ボランティア (JV)'!$A$1:$R$40</definedName>
    <definedName name="_xlnm.Print_Area" localSheetId="29">'育児・介護休業 (JV) '!$A$1:$Q$52</definedName>
    <definedName name="_xlnm.Print_Area" localSheetId="30">'育児介護チェック表（第1G用）'!$B$1:$I$116</definedName>
    <definedName name="_xlnm.Print_Area" localSheetId="31">'育児介護チェック表（第2G用）'!$B$1:$I$116</definedName>
    <definedName name="_xlnm.Print_Area" localSheetId="34">回答書!$A$1:$Q$55</definedName>
    <definedName name="_xlnm.Print_Area" localSheetId="41">改善提案!$A$1:$Q$51</definedName>
    <definedName name="_xlnm.Print_Area" localSheetId="40">改善要請!$A$1:$Q$51</definedName>
    <definedName name="_xlnm.Print_Area" localSheetId="14">'企業成績評定点 (JV3年用)'!$A$1:$P$95</definedName>
    <definedName name="_xlnm.Print_Area" localSheetId="1">企業入力シート!$A$8:$J$42</definedName>
    <definedName name="_xlnm.Print_Area" localSheetId="23">技術者資格!$A$1:$Q$46</definedName>
    <definedName name="_xlnm.Print_Area" localSheetId="7">技術提案①!$A$1:$Q$50</definedName>
    <definedName name="_xlnm.Print_Area" localSheetId="8">技術提案②!$A$1:$Q$50</definedName>
    <definedName name="_xlnm.Print_Area" localSheetId="9">技術提案③!$A$1:$Q$50</definedName>
    <definedName name="_xlnm.Print_Area" localSheetId="10">技術提案④!$A$1:$Q$50</definedName>
    <definedName name="_xlnm.Print_Area" localSheetId="11">技術提案⑤!$A$1:$Q$50</definedName>
    <definedName name="_xlnm.Print_Area" localSheetId="12">技術提案ｂ①!$A$1:$Q$59</definedName>
    <definedName name="_xlnm.Print_Area" localSheetId="13">技術提案ｂ②!$A$1:$Q$59</definedName>
    <definedName name="_xlnm.Print_Area" localSheetId="32">近隣施工実績!$A$1:$S$115</definedName>
    <definedName name="_xlnm.Print_Area" localSheetId="35">採否通知!$A$1:$Q$51</definedName>
    <definedName name="_xlnm.Print_Area" localSheetId="33">質問書!$A$1:$Q$55</definedName>
    <definedName name="_xlnm.Print_Area" localSheetId="27">'障がい者雇用（第1G用）'!$A$1:$Q$54</definedName>
    <definedName name="_xlnm.Print_Area" localSheetId="28">'障がい者雇用（第2G用）'!$A$1:$Q$54</definedName>
    <definedName name="_xlnm.Print_Area" localSheetId="24">同種工事施工経験!$A$1:$S$246</definedName>
    <definedName name="_xlnm.Print_Area" localSheetId="21">同種工事施工実績!$A$1:$T$116</definedName>
    <definedName name="_xlnm.Print_Area" localSheetId="5">'発注者審査作業用シート（提案以外）'!$A$1:$Q$34</definedName>
    <definedName name="_xlnm.Print_Area" localSheetId="0">発注者入力シート!$A$1:$AC$100</definedName>
    <definedName name="_xlnm.Print_Area" localSheetId="6">表紙!$A$1:$Q$54</definedName>
    <definedName name="_xlnm.Print_Area" localSheetId="39">評価内容回答!$A$1:$Q$53</definedName>
    <definedName name="_xlnm.Print_Area" localSheetId="38">評価内容説明要求!$A$1:$Q$53</definedName>
    <definedName name="_xlnm.Print_Area" localSheetId="15">'評定点一覧(第1G用_Ｒ2年度3年用)'!$A$1:$Q$156</definedName>
    <definedName name="_xlnm.Print_Area" localSheetId="16">'評定点一覧(第1G用_Ｒ3年度3年用)'!$A$1:$Q$156</definedName>
    <definedName name="_xlnm.Print_Area" localSheetId="17">'評定点一覧(第1G用_R4年度3年用)'!$A$1:$Q$156</definedName>
    <definedName name="_xlnm.Print_Area" localSheetId="18">'評定点一覧(第2G用_Ｒ２年度3年用)'!$A$1:$Q$156</definedName>
    <definedName name="_xlnm.Print_Area" localSheetId="19">'評定点一覧(第2G用_R３年度3年用)'!$A$1:$Q$156</definedName>
    <definedName name="_xlnm.Print_Area" localSheetId="20">'評定点一覧(第2G用_R４年度3年用)'!$A$1:$Q$156</definedName>
    <definedName name="_xlnm.Print_Area" localSheetId="36">不採用説明要求書!$A$1:$Q$51</definedName>
    <definedName name="_xlnm.Print_Area" localSheetId="37">不採用理由回答書!$A$1:$Q$51</definedName>
    <definedName name="_xlnm.Print_Area" localSheetId="25">優秀技術者表彰!$A$1:$Q$53</definedName>
    <definedName name="_xlnm.Print_Area" localSheetId="22">'優良工事表彰 (JV) '!$A$1:$Q$37</definedName>
    <definedName name="_xlnm.Print_Titles" localSheetId="7">技術提案①!$1:$19</definedName>
    <definedName name="_xlnm.Print_Titles" localSheetId="8">技術提案②!$1:$19</definedName>
    <definedName name="_xlnm.Print_Titles" localSheetId="9">技術提案③!$1:$19</definedName>
    <definedName name="_xlnm.Print_Titles" localSheetId="10">技術提案④!$1:$19</definedName>
    <definedName name="_xlnm.Print_Titles" localSheetId="11">技術提案⑤!$1:$19</definedName>
    <definedName name="_xlnm.Print_Titles" localSheetId="12">技術提案ｂ①!$1:$19</definedName>
    <definedName name="_xlnm.Print_Titles" localSheetId="13">技術提案ｂ②!$1:$19</definedName>
    <definedName name="_xlnm.Print_Titles" localSheetId="3">発注者設定内容確認シート!$1:$5</definedName>
    <definedName name="企業回答">発注者入力シート!$Z$6:$Z$9</definedName>
    <definedName name="企業回答1">発注者入力シート!$V$6:$V$8</definedName>
    <definedName name="企業回答10">発注者入力シート!$AE$6:$AE$9</definedName>
    <definedName name="企業回答11">発注者入力シート!$AF$6:$AF$9</definedName>
    <definedName name="企業回答12">発注者入力シート!$AG$6:$AG$9</definedName>
    <definedName name="企業回答13">発注者入力シート!$AH$6:$AH$9</definedName>
    <definedName name="企業回答14">発注者入力シート!$AI$6:$AI$8</definedName>
    <definedName name="企業回答2">発注者入力シート!$W$6:$W$11</definedName>
    <definedName name="企業回答3">発注者入力シート!$X$6:$X$11</definedName>
    <definedName name="企業回答4">発注者入力シート!$Y$6:$Y$8</definedName>
    <definedName name="企業回答5">発注者入力シート!$Z$6:$Z$9</definedName>
    <definedName name="企業回答6">発注者入力シート!$AA$6:$AA$11</definedName>
    <definedName name="企業回答7">発注者入力シート!$AB$6:$AB$9</definedName>
    <definedName name="企業回答8">発注者入力シート!$AC$6:$AC$17</definedName>
    <definedName name="企業回答9">発注者入力シート!$AD$6:$AD$8</definedName>
    <definedName name="建設工事の種類">発注者入力シート!$U$6:$U$22</definedName>
    <definedName name="工事種別">発注者入力シート!$T$6:$T$22</definedName>
    <definedName name="地域密着型">発注者入力シート!$S$6:$S$7</definedName>
    <definedName name="評価項目番号">発注者入力シート!$Q$6:$Q$12</definedName>
    <definedName name="評価項目番号_枝番">発注者入力シート!$R$6:$R$16</definedName>
    <definedName name="様式番号">発注者入力シート!$P$6:$P$32</definedName>
  </definedNames>
  <calcPr calcId="162913" concurrentManualCount="2"/>
</workbook>
</file>

<file path=xl/calcChain.xml><?xml version="1.0" encoding="utf-8"?>
<calcChain xmlns="http://schemas.openxmlformats.org/spreadsheetml/2006/main">
  <c r="A6" i="1" l="1"/>
  <c r="A1" i="39" l="1"/>
  <c r="F110" i="128" l="1"/>
  <c r="F58" i="128"/>
  <c r="F5" i="128"/>
  <c r="DT55" i="49" l="1"/>
  <c r="DT33" i="49" s="1"/>
  <c r="DT54" i="49"/>
  <c r="DT32" i="49" s="1"/>
  <c r="DT53" i="49"/>
  <c r="DT31" i="49" s="1"/>
  <c r="DT52" i="49"/>
  <c r="DT30" i="49" s="1"/>
  <c r="DT51" i="49"/>
  <c r="DT50" i="49"/>
  <c r="DT49" i="49"/>
  <c r="DT48" i="49"/>
  <c r="DT47" i="49"/>
  <c r="DT46" i="49"/>
  <c r="DT45" i="49"/>
  <c r="DT29" i="49" l="1"/>
  <c r="L77" i="41"/>
  <c r="L76" i="41"/>
  <c r="DT44" i="49" l="1"/>
  <c r="DT42" i="49" l="1"/>
  <c r="G70" i="53" l="1"/>
  <c r="G69" i="53"/>
  <c r="C70" i="53"/>
  <c r="A70" i="53"/>
  <c r="A69" i="53"/>
  <c r="C69" i="53"/>
  <c r="G68" i="53"/>
  <c r="C68" i="53"/>
  <c r="A68" i="53"/>
  <c r="G62" i="53"/>
  <c r="C62" i="53"/>
  <c r="A62" i="53"/>
  <c r="DP18" i="49"/>
  <c r="DS18" i="49"/>
  <c r="DT28" i="49"/>
  <c r="DT24" i="49"/>
  <c r="DT39" i="49"/>
  <c r="DT21" i="49" s="1"/>
  <c r="DQ44" i="49"/>
  <c r="DQ26" i="49" s="1"/>
  <c r="DS28" i="49"/>
  <c r="DS27" i="49"/>
  <c r="DS26" i="49"/>
  <c r="DP26" i="49"/>
  <c r="DT25" i="49"/>
  <c r="DS25" i="49"/>
  <c r="DQ25" i="49"/>
  <c r="DP25" i="49"/>
  <c r="DS24" i="49"/>
  <c r="DR24" i="49"/>
  <c r="DQ24" i="49"/>
  <c r="DP24" i="49"/>
  <c r="DR23" i="49"/>
  <c r="DQ23" i="49"/>
  <c r="DP23" i="49"/>
  <c r="DR22" i="49"/>
  <c r="DQ22" i="49"/>
  <c r="DP22" i="49"/>
  <c r="DS21" i="49"/>
  <c r="DR21" i="49"/>
  <c r="DQ21" i="49"/>
  <c r="DP21" i="49"/>
  <c r="DT27" i="49" l="1"/>
  <c r="DT26" i="49"/>
  <c r="M51" i="125" l="1"/>
  <c r="M47" i="125"/>
  <c r="M51" i="124"/>
  <c r="B10" i="128" l="1"/>
  <c r="B10" i="106"/>
  <c r="B10" i="104"/>
  <c r="N51" i="125" l="1"/>
  <c r="N51" i="124"/>
  <c r="P47" i="125" l="1"/>
  <c r="P47" i="124"/>
  <c r="M47" i="124"/>
  <c r="CS51" i="49" l="1"/>
  <c r="CS45" i="49"/>
  <c r="CS26" i="49" l="1"/>
  <c r="CZ57" i="49"/>
  <c r="CZ56" i="49"/>
  <c r="CZ55" i="49"/>
  <c r="CZ53" i="49"/>
  <c r="CZ52" i="49"/>
  <c r="CZ29" i="49" s="1"/>
  <c r="CY57" i="49"/>
  <c r="CY56" i="49"/>
  <c r="CY55" i="49"/>
  <c r="CY53" i="49"/>
  <c r="CY52" i="49"/>
  <c r="CZ50" i="49"/>
  <c r="CZ49" i="49"/>
  <c r="CZ48" i="49"/>
  <c r="CZ46" i="49"/>
  <c r="CZ45" i="49"/>
  <c r="CY50" i="49"/>
  <c r="CY49" i="49"/>
  <c r="CY48" i="49"/>
  <c r="CY46" i="49"/>
  <c r="CY45" i="49"/>
  <c r="CW49" i="49"/>
  <c r="CW48" i="49"/>
  <c r="CW47" i="49"/>
  <c r="CW45" i="49"/>
  <c r="CW44" i="49"/>
  <c r="CV49" i="49"/>
  <c r="CV48" i="49"/>
  <c r="CV47" i="49"/>
  <c r="CV45" i="49"/>
  <c r="CV44" i="49"/>
  <c r="CT55" i="49"/>
  <c r="CT54" i="49"/>
  <c r="CT53" i="49"/>
  <c r="CT51" i="49"/>
  <c r="CS55" i="49"/>
  <c r="CS54" i="49"/>
  <c r="CS53" i="49"/>
  <c r="CS52" i="49"/>
  <c r="CT49" i="49"/>
  <c r="CT48" i="49"/>
  <c r="CT47" i="49"/>
  <c r="CT45" i="49"/>
  <c r="CS49" i="49"/>
  <c r="CS48" i="49"/>
  <c r="CS47" i="49"/>
  <c r="CQ49" i="49"/>
  <c r="CQ48" i="49"/>
  <c r="CQ47" i="49"/>
  <c r="CQ44" i="49"/>
  <c r="CQ45" i="49"/>
  <c r="CP49" i="49"/>
  <c r="CP48" i="49"/>
  <c r="CP47" i="49"/>
  <c r="CP46" i="49"/>
  <c r="CP45" i="49"/>
  <c r="CP44" i="49"/>
  <c r="CS46" i="49"/>
  <c r="CZ27" i="49" l="1"/>
  <c r="CY29" i="49"/>
  <c r="CY27" i="49"/>
  <c r="G32" i="53"/>
  <c r="G31" i="53"/>
  <c r="F201" i="15" l="1"/>
  <c r="F199" i="15"/>
  <c r="F148" i="15"/>
  <c r="F146" i="15"/>
  <c r="B39" i="31" l="1"/>
  <c r="B47" i="15"/>
  <c r="A17" i="1" l="1"/>
  <c r="E10" i="38" l="1"/>
  <c r="U31" i="31"/>
  <c r="U219" i="15" l="1"/>
  <c r="U166" i="15"/>
  <c r="U26" i="15" l="1"/>
  <c r="V27" i="11"/>
  <c r="P53" i="103" l="1"/>
  <c r="O53" i="103"/>
  <c r="N53" i="103"/>
  <c r="M53" i="103"/>
  <c r="L53" i="103"/>
  <c r="K53" i="103"/>
  <c r="J53" i="103"/>
  <c r="I53" i="103"/>
  <c r="H53" i="103"/>
  <c r="G53" i="103"/>
  <c r="P52" i="103"/>
  <c r="O52" i="103"/>
  <c r="N52" i="103"/>
  <c r="M52" i="103"/>
  <c r="L52" i="103"/>
  <c r="K52" i="103"/>
  <c r="J52" i="103"/>
  <c r="I52" i="103"/>
  <c r="H52" i="103"/>
  <c r="G52" i="103"/>
  <c r="G29" i="103"/>
  <c r="P51" i="103"/>
  <c r="O51" i="103"/>
  <c r="N51" i="103"/>
  <c r="M51" i="103"/>
  <c r="L51" i="103"/>
  <c r="K51" i="103"/>
  <c r="J51" i="103"/>
  <c r="I51" i="103"/>
  <c r="H51" i="103"/>
  <c r="G51" i="103"/>
  <c r="P50" i="103"/>
  <c r="O50" i="103"/>
  <c r="N50" i="103"/>
  <c r="M50" i="103"/>
  <c r="L50" i="103"/>
  <c r="K50" i="103"/>
  <c r="J50" i="103"/>
  <c r="I50" i="103"/>
  <c r="H50" i="103"/>
  <c r="G50" i="103"/>
  <c r="P49" i="103"/>
  <c r="O49" i="103"/>
  <c r="N49" i="103"/>
  <c r="M49" i="103"/>
  <c r="L49" i="103"/>
  <c r="K49" i="103"/>
  <c r="J49" i="103"/>
  <c r="I49" i="103"/>
  <c r="H49" i="103"/>
  <c r="G49" i="103"/>
  <c r="P48" i="103"/>
  <c r="O48" i="103"/>
  <c r="N48" i="103"/>
  <c r="M48" i="103"/>
  <c r="L48" i="103"/>
  <c r="K48" i="103"/>
  <c r="J48" i="103"/>
  <c r="I48" i="103"/>
  <c r="H48" i="103"/>
  <c r="G48" i="103"/>
  <c r="F109" i="128"/>
  <c r="Q106" i="128"/>
  <c r="A106" i="128"/>
  <c r="A105" i="128"/>
  <c r="F57" i="128"/>
  <c r="Q54" i="128"/>
  <c r="A54" i="128"/>
  <c r="A53" i="128"/>
  <c r="B12" i="128"/>
  <c r="B14" i="128" s="1"/>
  <c r="B16" i="128" s="1"/>
  <c r="B18" i="128" s="1"/>
  <c r="B20" i="128" s="1"/>
  <c r="B22" i="128" s="1"/>
  <c r="B24" i="128" s="1"/>
  <c r="B26" i="128" s="1"/>
  <c r="B28" i="128" s="1"/>
  <c r="B30" i="128" s="1"/>
  <c r="B32" i="128" s="1"/>
  <c r="B34" i="128" s="1"/>
  <c r="B36" i="128" s="1"/>
  <c r="B38" i="128" s="1"/>
  <c r="B40" i="128" s="1"/>
  <c r="B42" i="128" s="1"/>
  <c r="B44" i="128" s="1"/>
  <c r="B46" i="128" s="1"/>
  <c r="B48" i="128" s="1"/>
  <c r="B62" i="128" s="1"/>
  <c r="B64" i="128" s="1"/>
  <c r="B66" i="128" s="1"/>
  <c r="B68" i="128" s="1"/>
  <c r="B70" i="128" s="1"/>
  <c r="B72" i="128" s="1"/>
  <c r="B74" i="128" s="1"/>
  <c r="B76" i="128" s="1"/>
  <c r="B78" i="128" s="1"/>
  <c r="B80" i="128" s="1"/>
  <c r="B82" i="128" s="1"/>
  <c r="B84" i="128" s="1"/>
  <c r="B86" i="128" s="1"/>
  <c r="B88" i="128" s="1"/>
  <c r="B90" i="128" s="1"/>
  <c r="B92" i="128" s="1"/>
  <c r="B94" i="128" s="1"/>
  <c r="B96" i="128" s="1"/>
  <c r="B98" i="128" s="1"/>
  <c r="B100" i="128" s="1"/>
  <c r="B114" i="128" s="1"/>
  <c r="B116" i="128" s="1"/>
  <c r="B118" i="128" s="1"/>
  <c r="B120" i="128" s="1"/>
  <c r="B122" i="128" s="1"/>
  <c r="B124" i="128" s="1"/>
  <c r="B126" i="128" s="1"/>
  <c r="B128" i="128" s="1"/>
  <c r="B130" i="128" s="1"/>
  <c r="B132" i="128" s="1"/>
  <c r="B134" i="128" s="1"/>
  <c r="B136" i="128" s="1"/>
  <c r="B138" i="128" s="1"/>
  <c r="B140" i="128" s="1"/>
  <c r="B142" i="128" s="1"/>
  <c r="B144" i="128" s="1"/>
  <c r="B146" i="128" s="1"/>
  <c r="B148" i="128" s="1"/>
  <c r="B150" i="128" s="1"/>
  <c r="B152" i="128" s="1"/>
  <c r="F4" i="128"/>
  <c r="A2" i="128"/>
  <c r="A1" i="128"/>
  <c r="P30" i="103"/>
  <c r="O30" i="103"/>
  <c r="N30" i="103"/>
  <c r="M30" i="103"/>
  <c r="L30" i="103"/>
  <c r="K30" i="103"/>
  <c r="J30" i="103"/>
  <c r="I30" i="103"/>
  <c r="H30" i="103"/>
  <c r="G30" i="103"/>
  <c r="P29" i="103"/>
  <c r="O29" i="103"/>
  <c r="N29" i="103"/>
  <c r="M29" i="103"/>
  <c r="L29" i="103"/>
  <c r="K29" i="103"/>
  <c r="J29" i="103"/>
  <c r="I29" i="103"/>
  <c r="H29" i="103"/>
  <c r="P28" i="103"/>
  <c r="O28" i="103"/>
  <c r="N28" i="103"/>
  <c r="M28" i="103"/>
  <c r="L28" i="103"/>
  <c r="K28" i="103"/>
  <c r="J28" i="103"/>
  <c r="I28" i="103"/>
  <c r="H28" i="103"/>
  <c r="G28" i="103"/>
  <c r="P27" i="103"/>
  <c r="O27" i="103"/>
  <c r="N27" i="103"/>
  <c r="M27" i="103"/>
  <c r="L27" i="103"/>
  <c r="K27" i="103"/>
  <c r="J27" i="103"/>
  <c r="I27" i="103"/>
  <c r="H27" i="103"/>
  <c r="G27" i="103"/>
  <c r="P26" i="103"/>
  <c r="O26" i="103"/>
  <c r="N26" i="103"/>
  <c r="M26" i="103"/>
  <c r="L26" i="103"/>
  <c r="K26" i="103"/>
  <c r="J26" i="103"/>
  <c r="I26" i="103"/>
  <c r="H26" i="103"/>
  <c r="G26" i="103"/>
  <c r="P25" i="103"/>
  <c r="O25" i="103"/>
  <c r="N25" i="103"/>
  <c r="M25" i="103"/>
  <c r="L25" i="103"/>
  <c r="K25" i="103"/>
  <c r="J25" i="103"/>
  <c r="I25" i="103"/>
  <c r="H25" i="103"/>
  <c r="G25" i="103"/>
  <c r="F4" i="127"/>
  <c r="F110" i="127"/>
  <c r="F109" i="127"/>
  <c r="Q106" i="127"/>
  <c r="A106" i="127"/>
  <c r="A105" i="127"/>
  <c r="F58" i="127"/>
  <c r="F57" i="127"/>
  <c r="Q54" i="127"/>
  <c r="A54" i="127"/>
  <c r="A53" i="127"/>
  <c r="B12" i="127"/>
  <c r="B14" i="127" s="1"/>
  <c r="B16" i="127" s="1"/>
  <c r="B18" i="127" s="1"/>
  <c r="B20" i="127" s="1"/>
  <c r="B22" i="127" s="1"/>
  <c r="B24" i="127" s="1"/>
  <c r="B26" i="127" s="1"/>
  <c r="B28" i="127" s="1"/>
  <c r="B30" i="127" s="1"/>
  <c r="B32" i="127" s="1"/>
  <c r="B34" i="127" s="1"/>
  <c r="B36" i="127" s="1"/>
  <c r="B38" i="127" s="1"/>
  <c r="B40" i="127" s="1"/>
  <c r="B42" i="127" s="1"/>
  <c r="B44" i="127" s="1"/>
  <c r="B46" i="127" s="1"/>
  <c r="B48" i="127" s="1"/>
  <c r="B62" i="127" s="1"/>
  <c r="B64" i="127" s="1"/>
  <c r="B66" i="127" s="1"/>
  <c r="B68" i="127" s="1"/>
  <c r="B70" i="127" s="1"/>
  <c r="B72" i="127" s="1"/>
  <c r="B74" i="127" s="1"/>
  <c r="B76" i="127" s="1"/>
  <c r="B78" i="127" s="1"/>
  <c r="B80" i="127" s="1"/>
  <c r="B82" i="127" s="1"/>
  <c r="B84" i="127" s="1"/>
  <c r="B86" i="127" s="1"/>
  <c r="B88" i="127" s="1"/>
  <c r="B90" i="127" s="1"/>
  <c r="B92" i="127" s="1"/>
  <c r="B94" i="127" s="1"/>
  <c r="B96" i="127" s="1"/>
  <c r="B98" i="127" s="1"/>
  <c r="B100" i="127" s="1"/>
  <c r="B114" i="127" s="1"/>
  <c r="B116" i="127" s="1"/>
  <c r="B118" i="127" s="1"/>
  <c r="B120" i="127" s="1"/>
  <c r="B122" i="127" s="1"/>
  <c r="B124" i="127" s="1"/>
  <c r="B126" i="127" s="1"/>
  <c r="B128" i="127" s="1"/>
  <c r="B130" i="127" s="1"/>
  <c r="B132" i="127" s="1"/>
  <c r="B134" i="127" s="1"/>
  <c r="B136" i="127" s="1"/>
  <c r="B138" i="127" s="1"/>
  <c r="B140" i="127" s="1"/>
  <c r="B142" i="127" s="1"/>
  <c r="B144" i="127" s="1"/>
  <c r="B146" i="127" s="1"/>
  <c r="B148" i="127" s="1"/>
  <c r="B150" i="127" s="1"/>
  <c r="B152" i="127" s="1"/>
  <c r="F5" i="127"/>
  <c r="A2" i="127"/>
  <c r="A1" i="127"/>
  <c r="AD24" i="49" l="1"/>
  <c r="B36" i="53" l="1"/>
  <c r="B37" i="53" s="1"/>
  <c r="A35" i="53"/>
  <c r="A36" i="53" s="1"/>
  <c r="A37" i="53" s="1"/>
  <c r="G25" i="53"/>
  <c r="B26" i="53"/>
  <c r="B27" i="53" s="1"/>
  <c r="AD23" i="49"/>
  <c r="I32" i="49" l="1"/>
  <c r="ET32" i="49" l="1"/>
  <c r="EU40" i="49"/>
  <c r="BL40" i="49" l="1"/>
  <c r="AT40" i="49"/>
  <c r="AB40" i="49"/>
  <c r="J40" i="49"/>
  <c r="AG28" i="49" l="1"/>
  <c r="B10" i="78"/>
  <c r="Q44" i="49"/>
  <c r="M39" i="49"/>
  <c r="O44" i="49" l="1"/>
  <c r="F4" i="51" l="1"/>
  <c r="DG18" i="49" l="1"/>
  <c r="H5" i="124" l="1"/>
  <c r="A1" i="104" l="1"/>
  <c r="A1" i="10"/>
  <c r="H5" i="125"/>
  <c r="F5" i="104"/>
  <c r="M49" i="125"/>
  <c r="DH47" i="49" s="1"/>
  <c r="M38" i="125"/>
  <c r="M36" i="125"/>
  <c r="H4" i="125"/>
  <c r="A2" i="125"/>
  <c r="A1" i="125"/>
  <c r="H4" i="124"/>
  <c r="A2" i="124"/>
  <c r="A1" i="124"/>
  <c r="M49" i="124"/>
  <c r="DG47" i="49" s="1"/>
  <c r="M38" i="124"/>
  <c r="M36" i="124"/>
  <c r="M42" i="125" l="1"/>
  <c r="M42" i="124"/>
  <c r="DG48" i="49" l="1"/>
  <c r="DG29" i="49" s="1"/>
  <c r="DH48" i="49"/>
  <c r="DH29" i="49" s="1"/>
  <c r="B12" i="10"/>
  <c r="B14" i="10" s="1"/>
  <c r="B16" i="10" s="1"/>
  <c r="B18" i="10" s="1"/>
  <c r="B20" i="10" s="1"/>
  <c r="B22" i="10" s="1"/>
  <c r="B24" i="10" s="1"/>
  <c r="B26" i="10" s="1"/>
  <c r="B28" i="10" s="1"/>
  <c r="B30" i="10" s="1"/>
  <c r="B32" i="10" s="1"/>
  <c r="B34" i="10" s="1"/>
  <c r="B36" i="10" s="1"/>
  <c r="B38" i="10" s="1"/>
  <c r="B40" i="10" s="1"/>
  <c r="B42" i="10" s="1"/>
  <c r="B44" i="10" s="1"/>
  <c r="B46" i="10" s="1"/>
  <c r="B48" i="10" s="1"/>
  <c r="B62" i="10" s="1"/>
  <c r="B64" i="10" s="1"/>
  <c r="B66" i="10" s="1"/>
  <c r="B68" i="10" s="1"/>
  <c r="B70" i="10" s="1"/>
  <c r="B72" i="10" s="1"/>
  <c r="B74" i="10" s="1"/>
  <c r="B76" i="10" s="1"/>
  <c r="B78" i="10" s="1"/>
  <c r="B80" i="10" s="1"/>
  <c r="B82" i="10" s="1"/>
  <c r="B84" i="10" s="1"/>
  <c r="B86" i="10" s="1"/>
  <c r="B88" i="10" s="1"/>
  <c r="B90" i="10" s="1"/>
  <c r="B92" i="10" s="1"/>
  <c r="B94" i="10" s="1"/>
  <c r="B96" i="10" s="1"/>
  <c r="B98" i="10" s="1"/>
  <c r="B100" i="10" s="1"/>
  <c r="B114" i="10" s="1"/>
  <c r="B116" i="10" s="1"/>
  <c r="B118" i="10" s="1"/>
  <c r="B120" i="10" s="1"/>
  <c r="B122" i="10" s="1"/>
  <c r="B124" i="10" s="1"/>
  <c r="B126" i="10" s="1"/>
  <c r="B128" i="10" s="1"/>
  <c r="B130" i="10" s="1"/>
  <c r="B132" i="10" s="1"/>
  <c r="B134" i="10" s="1"/>
  <c r="B136" i="10" s="1"/>
  <c r="B138" i="10" s="1"/>
  <c r="B140" i="10" s="1"/>
  <c r="B142" i="10" s="1"/>
  <c r="B144" i="10" s="1"/>
  <c r="B146" i="10" s="1"/>
  <c r="B148" i="10" s="1"/>
  <c r="B150" i="10" s="1"/>
  <c r="B152" i="10" s="1"/>
  <c r="B12" i="104"/>
  <c r="B14" i="104" s="1"/>
  <c r="B16" i="104" s="1"/>
  <c r="B18" i="104" s="1"/>
  <c r="B20" i="104" s="1"/>
  <c r="B22" i="104" s="1"/>
  <c r="B24" i="104" s="1"/>
  <c r="B26" i="104" s="1"/>
  <c r="B28" i="104" s="1"/>
  <c r="B30" i="104" s="1"/>
  <c r="B32" i="104" s="1"/>
  <c r="B34" i="104" s="1"/>
  <c r="B36" i="104" s="1"/>
  <c r="B38" i="104" s="1"/>
  <c r="B40" i="104" s="1"/>
  <c r="B42" i="104" s="1"/>
  <c r="B44" i="104" s="1"/>
  <c r="B46" i="104" s="1"/>
  <c r="B48" i="104" s="1"/>
  <c r="B62" i="104" s="1"/>
  <c r="B64" i="104" s="1"/>
  <c r="B66" i="104" s="1"/>
  <c r="B68" i="104" s="1"/>
  <c r="B70" i="104" s="1"/>
  <c r="B72" i="104" s="1"/>
  <c r="B74" i="104" s="1"/>
  <c r="B76" i="104" s="1"/>
  <c r="B78" i="104" s="1"/>
  <c r="B80" i="104" s="1"/>
  <c r="B82" i="104" s="1"/>
  <c r="B84" i="104" s="1"/>
  <c r="B86" i="104" s="1"/>
  <c r="B88" i="104" s="1"/>
  <c r="B90" i="104" s="1"/>
  <c r="B92" i="104" s="1"/>
  <c r="B94" i="104" s="1"/>
  <c r="B96" i="104" s="1"/>
  <c r="B98" i="104" s="1"/>
  <c r="B100" i="104" s="1"/>
  <c r="B114" i="104" s="1"/>
  <c r="B116" i="104" s="1"/>
  <c r="B118" i="104" s="1"/>
  <c r="B120" i="104" s="1"/>
  <c r="B122" i="104" s="1"/>
  <c r="B124" i="104" s="1"/>
  <c r="B126" i="104" s="1"/>
  <c r="B128" i="104" s="1"/>
  <c r="B130" i="104" s="1"/>
  <c r="B132" i="104" s="1"/>
  <c r="B134" i="104" s="1"/>
  <c r="B136" i="104" s="1"/>
  <c r="B138" i="104" s="1"/>
  <c r="B140" i="104" s="1"/>
  <c r="B142" i="104" s="1"/>
  <c r="B144" i="104" s="1"/>
  <c r="B146" i="104" s="1"/>
  <c r="B148" i="104" s="1"/>
  <c r="B150" i="104" s="1"/>
  <c r="B152" i="104" s="1"/>
  <c r="B12" i="106"/>
  <c r="B14" i="106" s="1"/>
  <c r="B16" i="106" s="1"/>
  <c r="B18" i="106" s="1"/>
  <c r="B20" i="106" s="1"/>
  <c r="B22" i="106" s="1"/>
  <c r="B24" i="106" s="1"/>
  <c r="B26" i="106" s="1"/>
  <c r="B28" i="106" s="1"/>
  <c r="B30" i="106" s="1"/>
  <c r="B32" i="106" s="1"/>
  <c r="B34" i="106" s="1"/>
  <c r="B36" i="106" s="1"/>
  <c r="B38" i="106" s="1"/>
  <c r="B40" i="106" s="1"/>
  <c r="B42" i="106" s="1"/>
  <c r="B44" i="106" s="1"/>
  <c r="B46" i="106" s="1"/>
  <c r="B48" i="106" s="1"/>
  <c r="B62" i="106" s="1"/>
  <c r="B64" i="106" s="1"/>
  <c r="B66" i="106" s="1"/>
  <c r="B68" i="106" s="1"/>
  <c r="B70" i="106" s="1"/>
  <c r="B72" i="106" s="1"/>
  <c r="B74" i="106" s="1"/>
  <c r="B76" i="106" s="1"/>
  <c r="B78" i="106" s="1"/>
  <c r="B80" i="106" s="1"/>
  <c r="B82" i="106" s="1"/>
  <c r="B84" i="106" s="1"/>
  <c r="B86" i="106" s="1"/>
  <c r="B88" i="106" s="1"/>
  <c r="B90" i="106" s="1"/>
  <c r="B92" i="106" s="1"/>
  <c r="B94" i="106" s="1"/>
  <c r="B96" i="106" s="1"/>
  <c r="B98" i="106" s="1"/>
  <c r="B100" i="106" s="1"/>
  <c r="B114" i="106" s="1"/>
  <c r="B116" i="106" s="1"/>
  <c r="B118" i="106" s="1"/>
  <c r="B120" i="106" s="1"/>
  <c r="B122" i="106" s="1"/>
  <c r="B124" i="106" s="1"/>
  <c r="B126" i="106" s="1"/>
  <c r="B128" i="106" s="1"/>
  <c r="B130" i="106" s="1"/>
  <c r="B132" i="106" s="1"/>
  <c r="B134" i="106" s="1"/>
  <c r="B136" i="106" s="1"/>
  <c r="B138" i="106" s="1"/>
  <c r="B140" i="106" s="1"/>
  <c r="B142" i="106" s="1"/>
  <c r="B144" i="106" s="1"/>
  <c r="B146" i="106" s="1"/>
  <c r="B148" i="106" s="1"/>
  <c r="B150" i="106" s="1"/>
  <c r="B152" i="106" s="1"/>
  <c r="B12" i="51"/>
  <c r="B14" i="51" s="1"/>
  <c r="B16" i="51" s="1"/>
  <c r="B18" i="51" s="1"/>
  <c r="B20" i="51" s="1"/>
  <c r="B22" i="51" s="1"/>
  <c r="B24" i="51" s="1"/>
  <c r="B26" i="51" s="1"/>
  <c r="B28" i="51" s="1"/>
  <c r="B30" i="51" s="1"/>
  <c r="B32" i="51" s="1"/>
  <c r="B34" i="51" s="1"/>
  <c r="B36" i="51" s="1"/>
  <c r="B38" i="51" s="1"/>
  <c r="B40" i="51" s="1"/>
  <c r="B42" i="51" s="1"/>
  <c r="B44" i="51" s="1"/>
  <c r="B46" i="51" s="1"/>
  <c r="B48" i="51" s="1"/>
  <c r="B62" i="51" s="1"/>
  <c r="B64" i="51" s="1"/>
  <c r="B66" i="51" s="1"/>
  <c r="B68" i="51" s="1"/>
  <c r="B70" i="51" s="1"/>
  <c r="B72" i="51" s="1"/>
  <c r="B74" i="51" s="1"/>
  <c r="B76" i="51" s="1"/>
  <c r="B78" i="51" s="1"/>
  <c r="B80" i="51" s="1"/>
  <c r="B82" i="51" s="1"/>
  <c r="B84" i="51" s="1"/>
  <c r="B86" i="51" s="1"/>
  <c r="B88" i="51" s="1"/>
  <c r="B90" i="51" s="1"/>
  <c r="B92" i="51" s="1"/>
  <c r="B94" i="51" s="1"/>
  <c r="B96" i="51" s="1"/>
  <c r="B98" i="51" s="1"/>
  <c r="B100" i="51" s="1"/>
  <c r="B114" i="51" s="1"/>
  <c r="B116" i="51" s="1"/>
  <c r="B118" i="51" s="1"/>
  <c r="B120" i="51" s="1"/>
  <c r="B122" i="51" s="1"/>
  <c r="B124" i="51" s="1"/>
  <c r="B126" i="51" s="1"/>
  <c r="B128" i="51" s="1"/>
  <c r="B130" i="51" s="1"/>
  <c r="B132" i="51" s="1"/>
  <c r="B134" i="51" s="1"/>
  <c r="B136" i="51" s="1"/>
  <c r="B138" i="51" s="1"/>
  <c r="B140" i="51" s="1"/>
  <c r="B142" i="51" s="1"/>
  <c r="B144" i="51" s="1"/>
  <c r="B146" i="51" s="1"/>
  <c r="B148" i="51" s="1"/>
  <c r="B150" i="51" s="1"/>
  <c r="B152" i="51" s="1"/>
  <c r="F4" i="123" l="1"/>
  <c r="F2" i="123"/>
  <c r="F51" i="123" s="1"/>
  <c r="B2" i="123"/>
  <c r="B1" i="123"/>
  <c r="F114" i="123"/>
  <c r="B2" i="122"/>
  <c r="B1" i="122"/>
  <c r="F4" i="122"/>
  <c r="F2" i="122"/>
  <c r="F51" i="122" s="1"/>
  <c r="F114" i="122"/>
  <c r="F105" i="122" l="1"/>
  <c r="B105" i="123"/>
  <c r="F105" i="123"/>
  <c r="B51" i="123"/>
  <c r="B51" i="122"/>
  <c r="B105" i="122"/>
  <c r="ED28" i="49" l="1"/>
  <c r="EC49" i="49"/>
  <c r="EC47" i="49"/>
  <c r="EC45" i="49"/>
  <c r="ED48" i="49"/>
  <c r="EC48" i="49"/>
  <c r="ED46" i="49"/>
  <c r="EC46" i="49"/>
  <c r="ED44" i="49"/>
  <c r="ED29" i="49" s="1"/>
  <c r="EC44" i="49"/>
  <c r="ED27" i="49" l="1"/>
  <c r="ED26" i="49"/>
  <c r="DK28" i="49" l="1"/>
  <c r="DJ28" i="49"/>
  <c r="DK26" i="49"/>
  <c r="DJ26" i="49"/>
  <c r="DK47" i="49"/>
  <c r="DK29" i="49" s="1"/>
  <c r="DK45" i="49"/>
  <c r="DK27" i="49" s="1"/>
  <c r="DJ47" i="49"/>
  <c r="DJ29" i="49" s="1"/>
  <c r="DJ45" i="49"/>
  <c r="DJ27" i="49" s="1"/>
  <c r="DJ18" i="49"/>
  <c r="DK39" i="49"/>
  <c r="DK21" i="49" s="1"/>
  <c r="DK25" i="49"/>
  <c r="DJ25" i="49"/>
  <c r="DL24" i="49"/>
  <c r="DK24" i="49"/>
  <c r="DJ24" i="49"/>
  <c r="DL23" i="49"/>
  <c r="DK23" i="49"/>
  <c r="DJ23" i="49"/>
  <c r="DL22" i="49"/>
  <c r="DK22" i="49"/>
  <c r="DJ22" i="49"/>
  <c r="DL21" i="49"/>
  <c r="DJ21" i="49"/>
  <c r="G61" i="53"/>
  <c r="AZ31" i="41" l="1"/>
  <c r="AZ30" i="41"/>
  <c r="AZ29" i="41"/>
  <c r="AZ28" i="41"/>
  <c r="AZ27" i="41"/>
  <c r="AZ26" i="41"/>
  <c r="AZ25" i="41"/>
  <c r="AZ24" i="41"/>
  <c r="AZ23" i="41"/>
  <c r="AZ22" i="41"/>
  <c r="AZ21" i="41"/>
  <c r="AZ20" i="41"/>
  <c r="AZ19" i="41"/>
  <c r="AZ18" i="41"/>
  <c r="AZ17" i="41"/>
  <c r="AZ16" i="41"/>
  <c r="AZ15" i="41"/>
  <c r="AZ14" i="41"/>
  <c r="AZ13" i="41"/>
  <c r="AZ12" i="41"/>
  <c r="AZ11" i="41"/>
  <c r="AZ10" i="41"/>
  <c r="AZ9" i="41"/>
  <c r="AZ8" i="41"/>
  <c r="AZ7" i="41"/>
  <c r="AZ6" i="41"/>
  <c r="AZ5" i="41"/>
  <c r="AZ4" i="41"/>
  <c r="AY2" i="41"/>
  <c r="F12" i="15" l="1"/>
  <c r="F11" i="15"/>
  <c r="F15" i="31"/>
  <c r="F14" i="31"/>
  <c r="E10" i="17"/>
  <c r="E9" i="17"/>
  <c r="F9" i="11"/>
  <c r="F8" i="11"/>
  <c r="G8" i="103"/>
  <c r="G9" i="103"/>
  <c r="D9" i="41"/>
  <c r="Q106" i="106"/>
  <c r="Q54" i="106"/>
  <c r="Q106" i="104"/>
  <c r="Q54" i="104"/>
  <c r="G33" i="53" l="1"/>
  <c r="F204" i="15"/>
  <c r="F151" i="15"/>
  <c r="G34" i="53"/>
  <c r="F205" i="15"/>
  <c r="F152" i="15"/>
  <c r="G27" i="53"/>
  <c r="M42" i="49"/>
  <c r="AW42" i="49"/>
  <c r="G37" i="53"/>
  <c r="BO42" i="49"/>
  <c r="BL42" i="49"/>
  <c r="AE42" i="49"/>
  <c r="G24" i="53"/>
  <c r="J42" i="49"/>
  <c r="G23" i="53"/>
  <c r="J41" i="49"/>
  <c r="AW41" i="49"/>
  <c r="G36" i="53"/>
  <c r="BL41" i="49"/>
  <c r="BO41" i="49"/>
  <c r="AE41" i="49"/>
  <c r="G73" i="53"/>
  <c r="EU41" i="49"/>
  <c r="AB42" i="49"/>
  <c r="AT42" i="49"/>
  <c r="G26" i="53"/>
  <c r="M41" i="49"/>
  <c r="M23" i="49" s="1"/>
  <c r="AB41" i="49"/>
  <c r="AT41" i="49"/>
  <c r="G74" i="53"/>
  <c r="EU42" i="49"/>
  <c r="Q106" i="51"/>
  <c r="Q54" i="51"/>
  <c r="Q106" i="10"/>
  <c r="Q54" i="10"/>
  <c r="EF44" i="49" l="1"/>
  <c r="DN44" i="49"/>
  <c r="CK47" i="49" l="1"/>
  <c r="CJ47" i="49"/>
  <c r="CJ44" i="49"/>
  <c r="CJ46" i="49" s="1"/>
  <c r="CJ28" i="49" s="1"/>
  <c r="CH44" i="49"/>
  <c r="CG44" i="49"/>
  <c r="CD47" i="49"/>
  <c r="CD27" i="49" s="1"/>
  <c r="CB47" i="49"/>
  <c r="CA47" i="49"/>
  <c r="CA44" i="49"/>
  <c r="CA46" i="49" s="1"/>
  <c r="CA28" i="49" s="1"/>
  <c r="BY44" i="49"/>
  <c r="BX44" i="49"/>
  <c r="CJ45" i="49" l="1"/>
  <c r="CJ27" i="49" s="1"/>
  <c r="CA45" i="49"/>
  <c r="CA27" i="49" s="1"/>
  <c r="BR34" i="49"/>
  <c r="BQ34" i="49"/>
  <c r="BN34" i="49"/>
  <c r="BK34" i="49"/>
  <c r="BH34" i="49"/>
  <c r="BE34" i="49"/>
  <c r="BF44" i="49" s="1"/>
  <c r="AZ34" i="49"/>
  <c r="AY34" i="49"/>
  <c r="AV34" i="49"/>
  <c r="AS34" i="49"/>
  <c r="AH34" i="49"/>
  <c r="AG34" i="49"/>
  <c r="AW45" i="49" l="1"/>
  <c r="AW44" i="49" s="1"/>
  <c r="BI45" i="49"/>
  <c r="BI44" i="49"/>
  <c r="BH44" i="49" s="1"/>
  <c r="BL44" i="49"/>
  <c r="BL48" i="49" s="1"/>
  <c r="BM44" i="49"/>
  <c r="BM51" i="49" s="1"/>
  <c r="BE44" i="49"/>
  <c r="BO45" i="49"/>
  <c r="BN44" i="49" s="1"/>
  <c r="AT44" i="49"/>
  <c r="AT50" i="49" s="1"/>
  <c r="AU44" i="49"/>
  <c r="AU50" i="49" s="1"/>
  <c r="AP34" i="49"/>
  <c r="AM34" i="49"/>
  <c r="AN44" i="49" s="1"/>
  <c r="AM44" i="49" s="1"/>
  <c r="AD34" i="49"/>
  <c r="AA34" i="49"/>
  <c r="X34" i="49"/>
  <c r="U34" i="49"/>
  <c r="V44" i="49" s="1"/>
  <c r="U44" i="49" s="1"/>
  <c r="BH45" i="49" l="1"/>
  <c r="BM49" i="49"/>
  <c r="AT51" i="49"/>
  <c r="BL47" i="49"/>
  <c r="AU48" i="49"/>
  <c r="BL49" i="49"/>
  <c r="BL30" i="49" s="1"/>
  <c r="AV48" i="49"/>
  <c r="AV32" i="49" s="1"/>
  <c r="AU51" i="49"/>
  <c r="BL50" i="49"/>
  <c r="AV47" i="49"/>
  <c r="AV31" i="49" s="1"/>
  <c r="AT48" i="49"/>
  <c r="BM50" i="49"/>
  <c r="BL51" i="49"/>
  <c r="AW48" i="49"/>
  <c r="AW32" i="49" s="1"/>
  <c r="AT49" i="49"/>
  <c r="AT30" i="49" s="1"/>
  <c r="BM48" i="49"/>
  <c r="AW47" i="49"/>
  <c r="AW31" i="49" s="1"/>
  <c r="AU49" i="49"/>
  <c r="BN47" i="49"/>
  <c r="BN31" i="49" s="1"/>
  <c r="AT46" i="49"/>
  <c r="AT58" i="49"/>
  <c r="BN48" i="49"/>
  <c r="BN32" i="49" s="1"/>
  <c r="AT45" i="49"/>
  <c r="AT57" i="49"/>
  <c r="BO47" i="49"/>
  <c r="BO31" i="49" s="1"/>
  <c r="AT52" i="49"/>
  <c r="BO48" i="49"/>
  <c r="BO32" i="49" s="1"/>
  <c r="AT53" i="49"/>
  <c r="AT47" i="49"/>
  <c r="AU58" i="49"/>
  <c r="BM52" i="49"/>
  <c r="BL45" i="49"/>
  <c r="AV46" i="49"/>
  <c r="BN46" i="49"/>
  <c r="AW46" i="49"/>
  <c r="AV45" i="49"/>
  <c r="BO44" i="49"/>
  <c r="BN45" i="49"/>
  <c r="AV44" i="49"/>
  <c r="BO46" i="49"/>
  <c r="BM56" i="49"/>
  <c r="BL55" i="49"/>
  <c r="BM60" i="49"/>
  <c r="BL59" i="49"/>
  <c r="BM45" i="49"/>
  <c r="AT60" i="49"/>
  <c r="AU52" i="49"/>
  <c r="Y45" i="49"/>
  <c r="Y44" i="49"/>
  <c r="X44" i="49" s="1"/>
  <c r="AQ45" i="49"/>
  <c r="AQ44" i="49"/>
  <c r="AP45" i="49" s="1"/>
  <c r="AU47" i="49"/>
  <c r="AT55" i="49"/>
  <c r="AU45" i="49"/>
  <c r="AU54" i="49"/>
  <c r="BM57" i="49"/>
  <c r="BM53" i="49"/>
  <c r="BM59" i="49"/>
  <c r="BM55" i="49"/>
  <c r="BM47" i="49"/>
  <c r="BM58" i="49"/>
  <c r="BM54" i="49"/>
  <c r="BM46" i="49"/>
  <c r="AU57" i="49"/>
  <c r="AT56" i="49"/>
  <c r="AT59" i="49"/>
  <c r="AC44" i="49"/>
  <c r="AC49" i="49" s="1"/>
  <c r="AB44" i="49"/>
  <c r="AB48" i="49" s="1"/>
  <c r="AU59" i="49"/>
  <c r="AU53" i="49"/>
  <c r="AE45" i="49"/>
  <c r="AE44" i="49" s="1"/>
  <c r="AU55" i="49"/>
  <c r="AT54" i="49"/>
  <c r="AU56" i="49"/>
  <c r="AU46" i="49"/>
  <c r="BL60" i="49"/>
  <c r="BL56" i="49"/>
  <c r="BL52" i="49"/>
  <c r="BL57" i="49"/>
  <c r="BL58" i="49"/>
  <c r="BL54" i="49"/>
  <c r="BL46" i="49"/>
  <c r="BL53" i="49"/>
  <c r="AU60" i="49"/>
  <c r="BM30" i="49" l="1"/>
  <c r="BM33" i="49"/>
  <c r="AT33" i="49"/>
  <c r="BL33" i="49"/>
  <c r="AU33" i="49"/>
  <c r="BL31" i="49"/>
  <c r="AU30" i="49"/>
  <c r="AB46" i="49"/>
  <c r="AB50" i="49"/>
  <c r="AB49" i="49"/>
  <c r="AB30" i="49" s="1"/>
  <c r="AB51" i="49"/>
  <c r="AE47" i="49"/>
  <c r="AE31" i="49" s="1"/>
  <c r="AC48" i="49"/>
  <c r="AC50" i="49"/>
  <c r="AD46" i="49"/>
  <c r="AC51" i="49"/>
  <c r="AD45" i="49"/>
  <c r="AU31" i="49"/>
  <c r="AD48" i="49"/>
  <c r="AD32" i="49" s="1"/>
  <c r="AE48" i="49"/>
  <c r="AE32" i="49" s="1"/>
  <c r="AT31" i="49"/>
  <c r="AD47" i="49"/>
  <c r="AD31" i="49" s="1"/>
  <c r="BM31" i="49"/>
  <c r="AB56" i="49"/>
  <c r="AP44" i="49"/>
  <c r="AD44" i="49"/>
  <c r="AE46" i="49"/>
  <c r="AC52" i="49"/>
  <c r="X45" i="49"/>
  <c r="AB52" i="49"/>
  <c r="AB53" i="49"/>
  <c r="AC47" i="49"/>
  <c r="AB59" i="49"/>
  <c r="AB58" i="49"/>
  <c r="AB57" i="49"/>
  <c r="AC46" i="49"/>
  <c r="AC60" i="49"/>
  <c r="AC58" i="49"/>
  <c r="AC57" i="49"/>
  <c r="AB60" i="49"/>
  <c r="AC59" i="49"/>
  <c r="AC56" i="49"/>
  <c r="AC54" i="49"/>
  <c r="AC53" i="49"/>
  <c r="AC45" i="49"/>
  <c r="AC55" i="49"/>
  <c r="AB45" i="49"/>
  <c r="AB47" i="49"/>
  <c r="AB54" i="49"/>
  <c r="AB55" i="49"/>
  <c r="AC33" i="49" l="1"/>
  <c r="AB33" i="49"/>
  <c r="AC31" i="49"/>
  <c r="AB31" i="49"/>
  <c r="AC30" i="49"/>
  <c r="BS42" i="49"/>
  <c r="BS24" i="49" s="1"/>
  <c r="BR42" i="49"/>
  <c r="BR24" i="49" s="1"/>
  <c r="BS41" i="49"/>
  <c r="BS23" i="49" s="1"/>
  <c r="BR41" i="49"/>
  <c r="BR23" i="49" s="1"/>
  <c r="BS40" i="49"/>
  <c r="BS22" i="49" s="1"/>
  <c r="BR40" i="49"/>
  <c r="BR22" i="49" s="1"/>
  <c r="BR39" i="49"/>
  <c r="BR21" i="49" s="1"/>
  <c r="BQ42" i="49"/>
  <c r="BQ24" i="49" s="1"/>
  <c r="BQ41" i="49"/>
  <c r="BQ40" i="49"/>
  <c r="BQ22" i="49" s="1"/>
  <c r="BQ39" i="49"/>
  <c r="BQ21" i="49" s="1"/>
  <c r="BS39" i="49"/>
  <c r="BS21" i="49" s="1"/>
  <c r="BQ23" i="49"/>
  <c r="BA42" i="49"/>
  <c r="AZ42" i="49"/>
  <c r="AZ24" i="49" s="1"/>
  <c r="BA41" i="49"/>
  <c r="BA23" i="49" s="1"/>
  <c r="AZ41" i="49"/>
  <c r="AZ23" i="49" s="1"/>
  <c r="BA40" i="49"/>
  <c r="BA22" i="49" s="1"/>
  <c r="AZ40" i="49"/>
  <c r="AZ22" i="49" s="1"/>
  <c r="AZ39" i="49"/>
  <c r="AZ21" i="49" s="1"/>
  <c r="AY42" i="49"/>
  <c r="AY24" i="49" s="1"/>
  <c r="AY41" i="49"/>
  <c r="AY23" i="49" s="1"/>
  <c r="AY40" i="49"/>
  <c r="AY22" i="49" s="1"/>
  <c r="AY39" i="49"/>
  <c r="AY21" i="49" s="1"/>
  <c r="BA39" i="49"/>
  <c r="BA21" i="49" s="1"/>
  <c r="BA24" i="49"/>
  <c r="AI42" i="49"/>
  <c r="AI24" i="49" s="1"/>
  <c r="AH42" i="49"/>
  <c r="AH24" i="49" s="1"/>
  <c r="AI41" i="49"/>
  <c r="AI23" i="49" s="1"/>
  <c r="AH41" i="49"/>
  <c r="AH23" i="49" s="1"/>
  <c r="AI40" i="49"/>
  <c r="AI22" i="49" s="1"/>
  <c r="AH40" i="49"/>
  <c r="AH22" i="49" s="1"/>
  <c r="AH39" i="49"/>
  <c r="AH21" i="49" s="1"/>
  <c r="AI39" i="49"/>
  <c r="AI21" i="49" s="1"/>
  <c r="AG42" i="49"/>
  <c r="AG24" i="49" s="1"/>
  <c r="AG41" i="49"/>
  <c r="AG23" i="49" s="1"/>
  <c r="AG40" i="49"/>
  <c r="AG22" i="49" s="1"/>
  <c r="AG39" i="49"/>
  <c r="AG21" i="49" s="1"/>
  <c r="G41" i="53"/>
  <c r="G40" i="53"/>
  <c r="G39" i="53"/>
  <c r="G38" i="53"/>
  <c r="FD47" i="49" l="1"/>
  <c r="FD49" i="49" s="1"/>
  <c r="FD44" i="49"/>
  <c r="FD45" i="49" s="1"/>
  <c r="FD46" i="49" l="1"/>
  <c r="FD48" i="49"/>
  <c r="EV44" i="49"/>
  <c r="EU44" i="49"/>
  <c r="DX44" i="49"/>
  <c r="DX45" i="49" s="1"/>
  <c r="DX29" i="49" s="1"/>
  <c r="DW44" i="49"/>
  <c r="DW45" i="49" s="1"/>
  <c r="EU53" i="49" l="1"/>
  <c r="EU54" i="49"/>
  <c r="EV54" i="49"/>
  <c r="EV53" i="49"/>
  <c r="EU51" i="49"/>
  <c r="EU47" i="49"/>
  <c r="EU50" i="49"/>
  <c r="EU46" i="49"/>
  <c r="EU49" i="49"/>
  <c r="EU45" i="49"/>
  <c r="EU52" i="49"/>
  <c r="EU48" i="49"/>
  <c r="EV52" i="49"/>
  <c r="EV48" i="49"/>
  <c r="EV51" i="49"/>
  <c r="EV47" i="49"/>
  <c r="EV50" i="49"/>
  <c r="EV46" i="49"/>
  <c r="EV49" i="49"/>
  <c r="EV45" i="49"/>
  <c r="DW29" i="49"/>
  <c r="DX26" i="49"/>
  <c r="DW26" i="49"/>
  <c r="DV45" i="49"/>
  <c r="DV44" i="49"/>
  <c r="DA30" i="49"/>
  <c r="DA26" i="49"/>
  <c r="CZ54" i="49"/>
  <c r="CY54" i="49"/>
  <c r="CZ47" i="49"/>
  <c r="CY47" i="49"/>
  <c r="CW46" i="49"/>
  <c r="CW29" i="49" s="1"/>
  <c r="CV46" i="49"/>
  <c r="CT52" i="49"/>
  <c r="CT46" i="49"/>
  <c r="EV32" i="49" l="1"/>
  <c r="EU32" i="49"/>
  <c r="CW30" i="49"/>
  <c r="CW31" i="49"/>
  <c r="CV32" i="49"/>
  <c r="CW32" i="49"/>
  <c r="CW26" i="49"/>
  <c r="CW33" i="49"/>
  <c r="CV31" i="49"/>
  <c r="CV26" i="49"/>
  <c r="CV33" i="49"/>
  <c r="CV30" i="49"/>
  <c r="CU29" i="49"/>
  <c r="CV29" i="49"/>
  <c r="CU33" i="49"/>
  <c r="CU30" i="49"/>
  <c r="CU32" i="49"/>
  <c r="CU31" i="49"/>
  <c r="CU26" i="49"/>
  <c r="CT26" i="49"/>
  <c r="CQ46" i="49"/>
  <c r="CQ32" i="49" s="1"/>
  <c r="CP32" i="49"/>
  <c r="CZ26" i="49" l="1"/>
  <c r="CZ28" i="49"/>
  <c r="CY28" i="49"/>
  <c r="CY26" i="49"/>
  <c r="CS29" i="49"/>
  <c r="CS27" i="49"/>
  <c r="CT27" i="49"/>
  <c r="CT29" i="49"/>
  <c r="CP26" i="49"/>
  <c r="CP33" i="49"/>
  <c r="CO29" i="49"/>
  <c r="CQ26" i="49"/>
  <c r="CQ33" i="49"/>
  <c r="CO33" i="49"/>
  <c r="CQ29" i="49"/>
  <c r="CQ30" i="49"/>
  <c r="CQ31" i="49"/>
  <c r="CP30" i="49"/>
  <c r="CO30" i="49"/>
  <c r="CO26" i="49"/>
  <c r="CP29" i="49"/>
  <c r="CO31" i="49"/>
  <c r="CP31" i="49"/>
  <c r="CO32" i="49"/>
  <c r="M45" i="49"/>
  <c r="K44" i="49"/>
  <c r="J44" i="49"/>
  <c r="J47" i="49" s="1"/>
  <c r="M47" i="49" l="1"/>
  <c r="M48" i="49"/>
  <c r="L47" i="49"/>
  <c r="L48" i="49"/>
  <c r="J60" i="49"/>
  <c r="J56" i="49"/>
  <c r="J59" i="49"/>
  <c r="J55" i="49"/>
  <c r="J57" i="49"/>
  <c r="J32" i="49" s="1"/>
  <c r="J58" i="49"/>
  <c r="J54" i="49"/>
  <c r="J46" i="49"/>
  <c r="J51" i="49"/>
  <c r="J50" i="49"/>
  <c r="J53" i="49"/>
  <c r="J52" i="49"/>
  <c r="J49" i="49"/>
  <c r="J48" i="49"/>
  <c r="K57" i="49"/>
  <c r="K32" i="49" s="1"/>
  <c r="K56" i="49"/>
  <c r="K60" i="49"/>
  <c r="K59" i="49"/>
  <c r="K55" i="49"/>
  <c r="K58" i="49"/>
  <c r="K54" i="49"/>
  <c r="K46" i="49"/>
  <c r="K51" i="49"/>
  <c r="K50" i="49"/>
  <c r="K47" i="49"/>
  <c r="K49" i="49"/>
  <c r="K48" i="49"/>
  <c r="K52" i="49"/>
  <c r="K53" i="49"/>
  <c r="J45" i="49"/>
  <c r="M46" i="49"/>
  <c r="M30" i="49" s="1"/>
  <c r="L46" i="49"/>
  <c r="M29" i="49"/>
  <c r="K45" i="49"/>
  <c r="M44" i="49"/>
  <c r="M26" i="49" s="1"/>
  <c r="CN52" i="49"/>
  <c r="CN29" i="49" s="1"/>
  <c r="CM52" i="49"/>
  <c r="CM29" i="49" s="1"/>
  <c r="CM51" i="49"/>
  <c r="CN50" i="49"/>
  <c r="CM50" i="49"/>
  <c r="CM28" i="49" s="1"/>
  <c r="CN47" i="49"/>
  <c r="CN27" i="49" s="1"/>
  <c r="CM47" i="49"/>
  <c r="CM27" i="49" s="1"/>
  <c r="CM46" i="49"/>
  <c r="CN45" i="49"/>
  <c r="CM45" i="49"/>
  <c r="CM26" i="49" s="1"/>
  <c r="K31" i="49" l="1"/>
  <c r="J31" i="49"/>
  <c r="M31" i="49"/>
  <c r="J30" i="49"/>
  <c r="K30" i="49"/>
  <c r="DF54" i="49" l="1"/>
  <c r="DF50" i="49" s="1"/>
  <c r="DF55" i="49" s="1"/>
  <c r="DF53" i="49"/>
  <c r="DF48" i="49"/>
  <c r="DF44" i="49" s="1"/>
  <c r="DF49" i="49" s="1"/>
  <c r="DF47" i="49"/>
  <c r="DE54" i="49"/>
  <c r="DE50" i="49" s="1"/>
  <c r="DE55" i="49" s="1"/>
  <c r="DE53" i="49"/>
  <c r="DE52" i="49"/>
  <c r="DE51" i="49"/>
  <c r="DE48" i="49"/>
  <c r="DE47" i="49"/>
  <c r="DE46" i="49"/>
  <c r="DE45" i="49"/>
  <c r="DE44" i="49" l="1"/>
  <c r="DE49" i="49" s="1"/>
  <c r="DE27" i="49" s="1"/>
  <c r="DE29" i="49"/>
  <c r="DF27" i="49"/>
  <c r="DF29" i="49"/>
  <c r="DF28" i="49"/>
  <c r="DF26" i="49"/>
  <c r="DE28" i="49"/>
  <c r="DC50" i="49"/>
  <c r="DC46" i="49"/>
  <c r="DB50" i="49"/>
  <c r="DB46" i="49"/>
  <c r="DB29" i="49" s="1"/>
  <c r="DE26" i="49" l="1"/>
  <c r="DC32" i="49"/>
  <c r="DB32" i="49"/>
  <c r="DC44" i="49"/>
  <c r="DC29" i="49"/>
  <c r="DC49" i="49"/>
  <c r="DC30" i="49" s="1"/>
  <c r="DC52" i="49"/>
  <c r="DC51" i="49"/>
  <c r="DC31" i="49" s="1"/>
  <c r="DB49" i="49"/>
  <c r="DB30" i="49" s="1"/>
  <c r="DB52" i="49"/>
  <c r="DA52" i="49"/>
  <c r="DB51" i="49"/>
  <c r="DB31" i="49" s="1"/>
  <c r="DA51" i="49"/>
  <c r="DA50" i="49"/>
  <c r="DA32" i="49" s="1"/>
  <c r="DC47" i="49"/>
  <c r="DC45" i="49"/>
  <c r="DC27" i="49" s="1"/>
  <c r="DC48" i="49"/>
  <c r="DB44" i="49"/>
  <c r="DA48" i="49"/>
  <c r="DB48" i="49"/>
  <c r="DA47" i="49"/>
  <c r="DB47" i="49"/>
  <c r="DA46" i="49"/>
  <c r="DA29" i="49" s="1"/>
  <c r="DB45" i="49"/>
  <c r="DB27" i="49" s="1"/>
  <c r="DA45" i="49"/>
  <c r="DA27" i="49" s="1"/>
  <c r="DB39" i="49"/>
  <c r="G56" i="53"/>
  <c r="BQ29" i="49"/>
  <c r="BQ28" i="49"/>
  <c r="AY29" i="49"/>
  <c r="AY28" i="49"/>
  <c r="AG29" i="49"/>
  <c r="F29" i="49"/>
  <c r="F28" i="49"/>
  <c r="C29" i="49"/>
  <c r="C28" i="49"/>
  <c r="DA31" i="49" l="1"/>
  <c r="DA28" i="49"/>
  <c r="DC28" i="49"/>
  <c r="DC26" i="49"/>
  <c r="DB28" i="49"/>
  <c r="DB26" i="49"/>
  <c r="H16" i="54"/>
  <c r="H15" i="54" l="1"/>
  <c r="H14" i="54"/>
  <c r="H13" i="54"/>
  <c r="H12" i="54"/>
  <c r="H11" i="54"/>
  <c r="H10" i="54"/>
  <c r="H9" i="54"/>
  <c r="H8" i="54"/>
  <c r="G16" i="54"/>
  <c r="G15" i="54"/>
  <c r="G14" i="54"/>
  <c r="G13" i="54"/>
  <c r="G12" i="54"/>
  <c r="G11" i="54"/>
  <c r="G10" i="54"/>
  <c r="G9" i="54"/>
  <c r="G8" i="54"/>
  <c r="F12" i="54"/>
  <c r="F11" i="54"/>
  <c r="F10" i="54"/>
  <c r="F9" i="54"/>
  <c r="F8" i="54"/>
  <c r="E12" i="54"/>
  <c r="E11" i="54"/>
  <c r="E10" i="54"/>
  <c r="E9" i="54"/>
  <c r="E8" i="54"/>
  <c r="D12" i="54"/>
  <c r="D11" i="54"/>
  <c r="D10" i="54"/>
  <c r="D9" i="54"/>
  <c r="D8" i="54"/>
  <c r="C12" i="54"/>
  <c r="C11" i="54"/>
  <c r="C10" i="54"/>
  <c r="C9" i="54"/>
  <c r="C8" i="54"/>
  <c r="B12" i="54"/>
  <c r="B11" i="54"/>
  <c r="B10" i="54"/>
  <c r="B9" i="54"/>
  <c r="B8" i="54"/>
  <c r="B28" i="78" l="1"/>
  <c r="B26" i="78"/>
  <c r="P52" i="49" s="1"/>
  <c r="B24" i="78"/>
  <c r="B22" i="78"/>
  <c r="B20" i="78"/>
  <c r="B18" i="78"/>
  <c r="B16" i="78"/>
  <c r="B14" i="78"/>
  <c r="P46" i="49" s="1"/>
  <c r="B12" i="78"/>
  <c r="P45" i="49" s="1"/>
  <c r="P44" i="49"/>
  <c r="CL18" i="49" l="1"/>
  <c r="CL41" i="49"/>
  <c r="CL23" i="49" s="1"/>
  <c r="G51" i="53"/>
  <c r="G46" i="53"/>
  <c r="C50" i="53"/>
  <c r="C51" i="53" s="1"/>
  <c r="A50" i="53"/>
  <c r="A51" i="53" s="1"/>
  <c r="C45" i="53"/>
  <c r="C46" i="53" s="1"/>
  <c r="A45" i="53"/>
  <c r="A46" i="53" s="1"/>
  <c r="CC18" i="49"/>
  <c r="CE52" i="49"/>
  <c r="CE29" i="49" s="1"/>
  <c r="CD52" i="49"/>
  <c r="CD29" i="49" s="1"/>
  <c r="CD51" i="49"/>
  <c r="CE50" i="49"/>
  <c r="CD50" i="49"/>
  <c r="CD28" i="49" s="1"/>
  <c r="CE47" i="49"/>
  <c r="CE27" i="49" s="1"/>
  <c r="CD46" i="49"/>
  <c r="CE45" i="49"/>
  <c r="CD45" i="49"/>
  <c r="CD26" i="49" s="1"/>
  <c r="CF26" i="49"/>
  <c r="CC41" i="49"/>
  <c r="CC23" i="49" s="1"/>
  <c r="G49" i="53" l="1"/>
  <c r="G44" i="53"/>
  <c r="A1" i="103" l="1"/>
  <c r="P47" i="103"/>
  <c r="O47" i="103"/>
  <c r="N47" i="103"/>
  <c r="M47" i="103"/>
  <c r="L47" i="103"/>
  <c r="K47" i="103"/>
  <c r="J47" i="103"/>
  <c r="I47" i="103"/>
  <c r="H47" i="103"/>
  <c r="G47" i="103"/>
  <c r="P46" i="103"/>
  <c r="O46" i="103"/>
  <c r="N46" i="103"/>
  <c r="M46" i="103"/>
  <c r="L46" i="103"/>
  <c r="K46" i="103"/>
  <c r="J46" i="103"/>
  <c r="I46" i="103"/>
  <c r="H46" i="103"/>
  <c r="G46" i="103"/>
  <c r="P45" i="103"/>
  <c r="O45" i="103"/>
  <c r="N45" i="103"/>
  <c r="M45" i="103"/>
  <c r="L45" i="103"/>
  <c r="K45" i="103"/>
  <c r="J45" i="103"/>
  <c r="I45" i="103"/>
  <c r="H45" i="103"/>
  <c r="G45" i="103"/>
  <c r="P44" i="103"/>
  <c r="O44" i="103"/>
  <c r="N44" i="103"/>
  <c r="M44" i="103"/>
  <c r="L44" i="103"/>
  <c r="K44" i="103"/>
  <c r="J44" i="103"/>
  <c r="I44" i="103"/>
  <c r="H44" i="103"/>
  <c r="G44" i="103"/>
  <c r="P43" i="103"/>
  <c r="O43" i="103"/>
  <c r="N43" i="103"/>
  <c r="M43" i="103"/>
  <c r="L43" i="103"/>
  <c r="K43" i="103"/>
  <c r="J43" i="103"/>
  <c r="I43" i="103"/>
  <c r="H43" i="103"/>
  <c r="G43" i="103"/>
  <c r="P42" i="103"/>
  <c r="O42" i="103"/>
  <c r="N42" i="103"/>
  <c r="M42" i="103"/>
  <c r="L42" i="103"/>
  <c r="K42" i="103"/>
  <c r="J42" i="103"/>
  <c r="I42" i="103"/>
  <c r="H42" i="103"/>
  <c r="G42" i="103"/>
  <c r="P41" i="103"/>
  <c r="O41" i="103"/>
  <c r="N41" i="103"/>
  <c r="M41" i="103"/>
  <c r="L41" i="103"/>
  <c r="K41" i="103"/>
  <c r="J41" i="103"/>
  <c r="I41" i="103"/>
  <c r="H41" i="103"/>
  <c r="G41" i="103"/>
  <c r="P40" i="103"/>
  <c r="O40" i="103"/>
  <c r="N40" i="103"/>
  <c r="M40" i="103"/>
  <c r="L40" i="103"/>
  <c r="K40" i="103"/>
  <c r="J40" i="103"/>
  <c r="I40" i="103"/>
  <c r="H40" i="103"/>
  <c r="G40" i="103"/>
  <c r="P39" i="103"/>
  <c r="O39" i="103"/>
  <c r="N39" i="103"/>
  <c r="M39" i="103"/>
  <c r="L39" i="103"/>
  <c r="K39" i="103"/>
  <c r="J39" i="103"/>
  <c r="I39" i="103"/>
  <c r="H39" i="103"/>
  <c r="G39" i="103"/>
  <c r="P38" i="103"/>
  <c r="O38" i="103"/>
  <c r="N38" i="103"/>
  <c r="M38" i="103"/>
  <c r="L38" i="103"/>
  <c r="K38" i="103"/>
  <c r="J38" i="103"/>
  <c r="I38" i="103"/>
  <c r="H38" i="103"/>
  <c r="G38" i="103"/>
  <c r="P37" i="103"/>
  <c r="O37" i="103"/>
  <c r="N37" i="103"/>
  <c r="M37" i="103"/>
  <c r="L37" i="103"/>
  <c r="K37" i="103"/>
  <c r="J37" i="103"/>
  <c r="I37" i="103"/>
  <c r="H37" i="103"/>
  <c r="G37" i="103"/>
  <c r="P36" i="103"/>
  <c r="O36" i="103"/>
  <c r="N36" i="103"/>
  <c r="M36" i="103"/>
  <c r="L36" i="103"/>
  <c r="K36" i="103"/>
  <c r="J36" i="103"/>
  <c r="I36" i="103"/>
  <c r="H36" i="103"/>
  <c r="G36" i="103"/>
  <c r="P24" i="103"/>
  <c r="O24" i="103"/>
  <c r="N24" i="103"/>
  <c r="M24" i="103"/>
  <c r="L24" i="103"/>
  <c r="K24" i="103"/>
  <c r="J24" i="103"/>
  <c r="I24" i="103"/>
  <c r="H24" i="103"/>
  <c r="G24" i="103"/>
  <c r="P23" i="103"/>
  <c r="O23" i="103"/>
  <c r="N23" i="103"/>
  <c r="M23" i="103"/>
  <c r="L23" i="103"/>
  <c r="K23" i="103"/>
  <c r="J23" i="103"/>
  <c r="I23" i="103"/>
  <c r="H23" i="103"/>
  <c r="G23" i="103"/>
  <c r="P22" i="103"/>
  <c r="O22" i="103"/>
  <c r="N22" i="103"/>
  <c r="M22" i="103"/>
  <c r="L22" i="103"/>
  <c r="K22" i="103"/>
  <c r="J22" i="103"/>
  <c r="I22" i="103"/>
  <c r="H22" i="103"/>
  <c r="G22" i="103"/>
  <c r="P21" i="103"/>
  <c r="O21" i="103"/>
  <c r="N21" i="103"/>
  <c r="M21" i="103"/>
  <c r="L21" i="103"/>
  <c r="K21" i="103"/>
  <c r="J21" i="103"/>
  <c r="I21" i="103"/>
  <c r="H21" i="103"/>
  <c r="G21" i="103"/>
  <c r="P20" i="103"/>
  <c r="O20" i="103"/>
  <c r="N20" i="103"/>
  <c r="M20" i="103"/>
  <c r="L20" i="103"/>
  <c r="K20" i="103"/>
  <c r="J20" i="103"/>
  <c r="I20" i="103"/>
  <c r="H20" i="103"/>
  <c r="G20" i="103"/>
  <c r="P19" i="103"/>
  <c r="O19" i="103"/>
  <c r="N19" i="103"/>
  <c r="M19" i="103"/>
  <c r="L19" i="103"/>
  <c r="K19" i="103"/>
  <c r="J19" i="103"/>
  <c r="I19" i="103"/>
  <c r="H19" i="103"/>
  <c r="P18" i="103"/>
  <c r="O18" i="103"/>
  <c r="N18" i="103"/>
  <c r="M18" i="103"/>
  <c r="L18" i="103"/>
  <c r="K18" i="103"/>
  <c r="J18" i="103"/>
  <c r="I18" i="103"/>
  <c r="H18" i="103"/>
  <c r="G18" i="103"/>
  <c r="P17" i="103"/>
  <c r="O17" i="103"/>
  <c r="N17" i="103"/>
  <c r="M17" i="103"/>
  <c r="L17" i="103"/>
  <c r="K17" i="103"/>
  <c r="J17" i="103"/>
  <c r="I17" i="103"/>
  <c r="H17" i="103"/>
  <c r="G17" i="103"/>
  <c r="P16" i="103"/>
  <c r="O16" i="103"/>
  <c r="N16" i="103"/>
  <c r="M16" i="103"/>
  <c r="F18" i="49"/>
  <c r="C18" i="49"/>
  <c r="D42" i="49"/>
  <c r="D24" i="49" s="1"/>
  <c r="D41" i="49"/>
  <c r="D23" i="49" s="1"/>
  <c r="D40" i="49"/>
  <c r="D22" i="49" s="1"/>
  <c r="D39" i="49"/>
  <c r="D21" i="49" s="1"/>
  <c r="C27" i="49"/>
  <c r="C26" i="49"/>
  <c r="E25" i="49"/>
  <c r="D25" i="49"/>
  <c r="C25" i="49"/>
  <c r="E24" i="49"/>
  <c r="C24" i="49"/>
  <c r="E23" i="49"/>
  <c r="C23" i="49"/>
  <c r="E22" i="49"/>
  <c r="C22" i="49"/>
  <c r="E21" i="49"/>
  <c r="C21" i="49"/>
  <c r="FD39" i="49"/>
  <c r="FA39" i="49"/>
  <c r="EX39" i="49"/>
  <c r="EU39" i="49"/>
  <c r="EE39" i="49"/>
  <c r="DY39" i="49"/>
  <c r="DW39" i="49"/>
  <c r="DE39" i="49"/>
  <c r="CY39" i="49"/>
  <c r="CV39" i="49"/>
  <c r="CP39" i="49"/>
  <c r="CI41" i="49"/>
  <c r="CG39" i="49"/>
  <c r="BZ41" i="49"/>
  <c r="BX39" i="49"/>
  <c r="BO39" i="49"/>
  <c r="BL39" i="49"/>
  <c r="BI39" i="49"/>
  <c r="BE39" i="49"/>
  <c r="AW39" i="49"/>
  <c r="AT39" i="49"/>
  <c r="AQ39" i="49"/>
  <c r="AM39" i="49"/>
  <c r="AE39" i="49"/>
  <c r="AB39" i="49"/>
  <c r="Y39" i="49"/>
  <c r="U39" i="49"/>
  <c r="P39" i="49"/>
  <c r="J39" i="49"/>
  <c r="G42" i="49"/>
  <c r="G41" i="49"/>
  <c r="G40" i="49"/>
  <c r="G39" i="49"/>
  <c r="G54" i="103" l="1"/>
  <c r="J54" i="103" s="1"/>
  <c r="CH26" i="49"/>
  <c r="CG26" i="49"/>
  <c r="BY26" i="49"/>
  <c r="BX26" i="49"/>
  <c r="O53" i="49"/>
  <c r="O52" i="49"/>
  <c r="O51" i="49"/>
  <c r="O50" i="49"/>
  <c r="O49" i="49"/>
  <c r="O48" i="49"/>
  <c r="O47" i="49"/>
  <c r="O46" i="49"/>
  <c r="O45" i="49"/>
  <c r="P26" i="49" s="1"/>
  <c r="Q53" i="49"/>
  <c r="Q52" i="49"/>
  <c r="Q51" i="49"/>
  <c r="Q50" i="49"/>
  <c r="Q49" i="49"/>
  <c r="Q48" i="49"/>
  <c r="Q47" i="49"/>
  <c r="Q46" i="49"/>
  <c r="Q45" i="49"/>
  <c r="P27" i="49" l="1"/>
  <c r="P53" i="49"/>
  <c r="P51" i="49"/>
  <c r="P50" i="49"/>
  <c r="P49" i="49"/>
  <c r="P48" i="49"/>
  <c r="P47" i="49"/>
  <c r="G19" i="103" l="1"/>
  <c r="L16" i="103"/>
  <c r="K16" i="103"/>
  <c r="J16" i="103"/>
  <c r="I16" i="103"/>
  <c r="H16" i="103"/>
  <c r="G16" i="103" l="1"/>
  <c r="P15" i="103"/>
  <c r="O15" i="103"/>
  <c r="N15" i="103"/>
  <c r="M15" i="103"/>
  <c r="L15" i="103"/>
  <c r="K15" i="103"/>
  <c r="J15" i="103"/>
  <c r="I15" i="103"/>
  <c r="H15" i="103"/>
  <c r="G15" i="103"/>
  <c r="P14" i="103"/>
  <c r="O14" i="103"/>
  <c r="N14" i="103"/>
  <c r="M14" i="103"/>
  <c r="L14" i="103"/>
  <c r="K14" i="103"/>
  <c r="J14" i="103"/>
  <c r="I14" i="103"/>
  <c r="H14" i="103"/>
  <c r="G14" i="103"/>
  <c r="P13" i="103" l="1"/>
  <c r="O13" i="103"/>
  <c r="N13" i="103"/>
  <c r="M13" i="103"/>
  <c r="L13" i="103"/>
  <c r="K13" i="103"/>
  <c r="J13" i="103" l="1"/>
  <c r="I13" i="103"/>
  <c r="H13" i="103"/>
  <c r="G13" i="103"/>
  <c r="G31" i="103" l="1"/>
  <c r="J31" i="103" s="1"/>
  <c r="F7" i="31"/>
  <c r="DZ45" i="49"/>
  <c r="DZ46" i="49"/>
  <c r="DZ44" i="49"/>
  <c r="D44" i="49" l="1"/>
  <c r="D26" i="49" s="1"/>
  <c r="F6" i="91"/>
  <c r="F5" i="85"/>
  <c r="G31" i="17" l="1"/>
  <c r="G22" i="17"/>
  <c r="G13" i="17"/>
  <c r="F4" i="17"/>
  <c r="G206" i="15"/>
  <c r="F197" i="15"/>
  <c r="G153" i="15"/>
  <c r="F144" i="15"/>
  <c r="G13" i="15"/>
  <c r="F4" i="15"/>
  <c r="B16" i="14"/>
  <c r="B14" i="14"/>
  <c r="B12" i="14"/>
  <c r="F6" i="14"/>
  <c r="F4" i="78"/>
  <c r="F4" i="11"/>
  <c r="F110" i="106"/>
  <c r="F109" i="106"/>
  <c r="F58" i="106"/>
  <c r="F57" i="106"/>
  <c r="F5" i="106"/>
  <c r="F4" i="106"/>
  <c r="F110" i="104"/>
  <c r="F109" i="104"/>
  <c r="F58" i="104"/>
  <c r="F57" i="104"/>
  <c r="F4" i="104"/>
  <c r="F110" i="51"/>
  <c r="F109" i="51"/>
  <c r="F58" i="51"/>
  <c r="F57" i="51"/>
  <c r="F5" i="51"/>
  <c r="F110" i="10"/>
  <c r="F109" i="10"/>
  <c r="F58" i="10"/>
  <c r="F57" i="10"/>
  <c r="F4" i="10" l="1"/>
  <c r="K35" i="103"/>
  <c r="K12" i="103"/>
  <c r="F4" i="103" l="1"/>
  <c r="H2" i="67"/>
  <c r="H2" i="4"/>
  <c r="H2" i="43"/>
  <c r="H2" i="44"/>
  <c r="H2" i="46"/>
  <c r="H2" i="45"/>
  <c r="H2" i="3"/>
  <c r="F8" i="1"/>
  <c r="CY21" i="49"/>
  <c r="CX28" i="49"/>
  <c r="CX26" i="49"/>
  <c r="CX18" i="49"/>
  <c r="CZ25" i="49"/>
  <c r="CY25" i="49"/>
  <c r="CX25" i="49"/>
  <c r="CZ24" i="49"/>
  <c r="CY24" i="49"/>
  <c r="CX24" i="49"/>
  <c r="CZ23" i="49"/>
  <c r="CY23" i="49"/>
  <c r="CX23" i="49"/>
  <c r="CZ22" i="49"/>
  <c r="CY22" i="49"/>
  <c r="CX22" i="49"/>
  <c r="CZ21" i="49"/>
  <c r="CX21" i="49"/>
  <c r="CT28" i="49"/>
  <c r="CS28" i="49"/>
  <c r="CR28" i="49"/>
  <c r="CS39" i="49"/>
  <c r="CS21" i="49" s="1"/>
  <c r="CR18" i="49"/>
  <c r="CR26" i="49"/>
  <c r="CT25" i="49"/>
  <c r="CS25" i="49"/>
  <c r="CR25" i="49"/>
  <c r="CT24" i="49"/>
  <c r="CS24" i="49"/>
  <c r="CR24" i="49"/>
  <c r="CT23" i="49"/>
  <c r="CS23" i="49"/>
  <c r="CR23" i="49"/>
  <c r="CT22" i="49"/>
  <c r="CS22" i="49"/>
  <c r="CR22" i="49"/>
  <c r="CT21" i="49"/>
  <c r="CR21" i="49"/>
  <c r="EE18" i="49"/>
  <c r="EB18" i="49"/>
  <c r="DY18" i="49"/>
  <c r="DV18" i="49"/>
  <c r="DM18" i="49"/>
  <c r="DD18" i="49"/>
  <c r="DA18" i="49"/>
  <c r="CU18" i="49"/>
  <c r="CO18" i="49"/>
  <c r="CI18" i="49"/>
  <c r="CF18" i="49"/>
  <c r="BZ18" i="49"/>
  <c r="G57" i="53"/>
  <c r="C57" i="53"/>
  <c r="A57" i="53"/>
  <c r="G55" i="53"/>
  <c r="C55" i="53"/>
  <c r="A55" i="53"/>
  <c r="G53" i="53"/>
  <c r="C53" i="53"/>
  <c r="A53" i="53"/>
  <c r="G28" i="53" l="1"/>
  <c r="C28" i="53"/>
  <c r="A28" i="53"/>
  <c r="G20" i="53"/>
  <c r="G19" i="53"/>
  <c r="G18" i="53"/>
  <c r="G17" i="53"/>
  <c r="G16" i="53"/>
  <c r="G15" i="53"/>
  <c r="G14" i="53"/>
  <c r="G13" i="53"/>
  <c r="C13" i="53"/>
  <c r="C15" i="53" s="1"/>
  <c r="A13" i="53"/>
  <c r="A14" i="53" s="1"/>
  <c r="C67" i="53"/>
  <c r="A67" i="53"/>
  <c r="C66" i="53"/>
  <c r="A66" i="53"/>
  <c r="C65" i="53"/>
  <c r="A65" i="53"/>
  <c r="C64" i="53"/>
  <c r="A64" i="53"/>
  <c r="C63" i="53"/>
  <c r="A63" i="53"/>
  <c r="C61" i="53"/>
  <c r="A61" i="53"/>
  <c r="C60" i="53"/>
  <c r="A60" i="53"/>
  <c r="C59" i="53"/>
  <c r="A59" i="53"/>
  <c r="C58" i="53"/>
  <c r="A58" i="53"/>
  <c r="C56" i="53"/>
  <c r="A56" i="53"/>
  <c r="C54" i="53"/>
  <c r="A54" i="53"/>
  <c r="C52" i="53"/>
  <c r="A52" i="53"/>
  <c r="C48" i="53"/>
  <c r="C49" i="53" s="1"/>
  <c r="A48" i="53"/>
  <c r="A49" i="53" s="1"/>
  <c r="C47" i="53"/>
  <c r="A47" i="53"/>
  <c r="C43" i="53"/>
  <c r="C44" i="53" s="1"/>
  <c r="A43" i="53"/>
  <c r="A44" i="53" s="1"/>
  <c r="A2" i="91"/>
  <c r="A1" i="91"/>
  <c r="P1" i="85"/>
  <c r="A2" i="85"/>
  <c r="A1" i="85"/>
  <c r="N57" i="41"/>
  <c r="L57" i="41" s="1"/>
  <c r="O57" i="41" s="1"/>
  <c r="N58" i="41"/>
  <c r="L58" i="41" s="1"/>
  <c r="O58" i="41" s="1"/>
  <c r="N59" i="41"/>
  <c r="L59" i="41" s="1"/>
  <c r="O59" i="41" s="1"/>
  <c r="N60" i="41"/>
  <c r="L60" i="41" s="1"/>
  <c r="O60" i="41" s="1"/>
  <c r="N61" i="41"/>
  <c r="L61" i="41" s="1"/>
  <c r="O61" i="41" s="1"/>
  <c r="N62" i="41"/>
  <c r="L62" i="41" s="1"/>
  <c r="O62" i="41" s="1"/>
  <c r="N63" i="41"/>
  <c r="L63" i="41" s="1"/>
  <c r="O63" i="41" s="1"/>
  <c r="N64" i="41"/>
  <c r="L64" i="41" s="1"/>
  <c r="O64" i="41" s="1"/>
  <c r="N65" i="41"/>
  <c r="L65" i="41" s="1"/>
  <c r="O65" i="41" s="1"/>
  <c r="N66" i="41"/>
  <c r="L66" i="41" s="1"/>
  <c r="O66" i="41" s="1"/>
  <c r="N67" i="41"/>
  <c r="L67" i="41" s="1"/>
  <c r="O67" i="41" s="1"/>
  <c r="N68" i="41"/>
  <c r="L68" i="41" s="1"/>
  <c r="O68" i="41" s="1"/>
  <c r="N69" i="41"/>
  <c r="L69" i="41" s="1"/>
  <c r="O69" i="41" s="1"/>
  <c r="N70" i="41"/>
  <c r="L70" i="41" s="1"/>
  <c r="O70" i="41" s="1"/>
  <c r="N71" i="41"/>
  <c r="L71" i="41" s="1"/>
  <c r="O71" i="41" s="1"/>
  <c r="N72" i="41"/>
  <c r="L72" i="41" s="1"/>
  <c r="O72" i="41" s="1"/>
  <c r="N73" i="41"/>
  <c r="L73" i="41" s="1"/>
  <c r="O73" i="41" s="1"/>
  <c r="N74" i="41"/>
  <c r="L74" i="41" s="1"/>
  <c r="O74" i="41" s="1"/>
  <c r="N75" i="41"/>
  <c r="L75" i="41" s="1"/>
  <c r="O75" i="41" s="1"/>
  <c r="A15" i="53" l="1"/>
  <c r="A16" i="53"/>
  <c r="C14" i="53"/>
  <c r="C16" i="53"/>
  <c r="A24" i="1" l="1"/>
  <c r="A25" i="1"/>
  <c r="A26" i="1"/>
  <c r="A27" i="1"/>
  <c r="A28" i="1"/>
  <c r="A29" i="1"/>
  <c r="A23" i="1"/>
  <c r="A106" i="106"/>
  <c r="A105" i="106"/>
  <c r="A54" i="106"/>
  <c r="A53" i="106"/>
  <c r="A2" i="106"/>
  <c r="A1" i="106"/>
  <c r="A106" i="104"/>
  <c r="A105" i="104"/>
  <c r="A54" i="104"/>
  <c r="A53" i="104"/>
  <c r="A2" i="104"/>
  <c r="E44" i="49" l="1"/>
  <c r="E26" i="49" s="1"/>
  <c r="E28" i="49" s="1"/>
  <c r="A2" i="103"/>
  <c r="CK30" i="49"/>
  <c r="CK29" i="49"/>
  <c r="CB30" i="49"/>
  <c r="CB29" i="49"/>
  <c r="E45" i="49" l="1"/>
  <c r="E27" i="49" s="1"/>
  <c r="D45" i="49"/>
  <c r="D27" i="49" s="1"/>
  <c r="E29" i="49" l="1"/>
  <c r="E30" i="49" s="1"/>
  <c r="A1" i="40"/>
  <c r="A1" i="37"/>
  <c r="A1" i="36"/>
  <c r="A1" i="35"/>
  <c r="A1" i="34"/>
  <c r="A1" i="33"/>
  <c r="A1" i="67"/>
  <c r="A1" i="4"/>
  <c r="A1" i="43"/>
  <c r="A1" i="44"/>
  <c r="A1" i="46"/>
  <c r="A1" i="45"/>
  <c r="A1" i="3"/>
  <c r="CI23" i="49" l="1"/>
  <c r="CI28" i="49"/>
  <c r="CI27" i="49"/>
  <c r="CI26" i="49"/>
  <c r="BZ23" i="49"/>
  <c r="CJ26" i="49" l="1"/>
  <c r="DH50" i="49" l="1"/>
  <c r="DG50" i="49"/>
  <c r="DH49" i="49"/>
  <c r="DG49" i="49"/>
  <c r="DH25" i="49"/>
  <c r="DG25" i="49"/>
  <c r="DI24" i="49"/>
  <c r="DH24" i="49"/>
  <c r="DG24" i="49"/>
  <c r="DI23" i="49"/>
  <c r="DH23" i="49"/>
  <c r="DG23" i="49"/>
  <c r="DI22" i="49"/>
  <c r="DH22" i="49"/>
  <c r="DG22" i="49"/>
  <c r="DI21" i="49"/>
  <c r="DH21" i="49"/>
  <c r="DG21" i="49"/>
  <c r="DF25" i="49"/>
  <c r="DE25" i="49"/>
  <c r="DD25" i="49"/>
  <c r="DF24" i="49"/>
  <c r="DE24" i="49"/>
  <c r="DD24" i="49"/>
  <c r="DF23" i="49"/>
  <c r="DE23" i="49"/>
  <c r="DD23" i="49"/>
  <c r="DF22" i="49"/>
  <c r="DE22" i="49"/>
  <c r="DD22" i="49"/>
  <c r="DF21" i="49"/>
  <c r="DD21" i="49"/>
  <c r="DE21" i="49"/>
  <c r="BQ25" i="49"/>
  <c r="BQ27" i="49"/>
  <c r="BQ26" i="49"/>
  <c r="BS25" i="49"/>
  <c r="BR25" i="49"/>
  <c r="AY27" i="49"/>
  <c r="AY26" i="49"/>
  <c r="BA25" i="49"/>
  <c r="AZ25" i="49"/>
  <c r="AY25" i="49"/>
  <c r="AI25" i="49"/>
  <c r="AG27" i="49"/>
  <c r="AG26" i="49"/>
  <c r="AH25" i="49"/>
  <c r="AG25" i="49"/>
  <c r="BQ18" i="49"/>
  <c r="AY18" i="49"/>
  <c r="AG18" i="49"/>
  <c r="DG31" i="49" l="1"/>
  <c r="DH31" i="49"/>
  <c r="P28" i="49"/>
  <c r="P21" i="49"/>
  <c r="P25" i="49"/>
  <c r="O25" i="49"/>
  <c r="Q24" i="49"/>
  <c r="P24" i="49"/>
  <c r="O24" i="49"/>
  <c r="Q23" i="49"/>
  <c r="P23" i="49"/>
  <c r="O23" i="49"/>
  <c r="Q22" i="49"/>
  <c r="P22" i="49"/>
  <c r="O22" i="49"/>
  <c r="Q21" i="49"/>
  <c r="O21" i="49"/>
  <c r="O18" i="49"/>
  <c r="H24" i="49"/>
  <c r="H23" i="49"/>
  <c r="H22" i="49"/>
  <c r="H21" i="49"/>
  <c r="F27" i="49"/>
  <c r="F26" i="49"/>
  <c r="H25" i="49"/>
  <c r="G25" i="49"/>
  <c r="F25" i="49"/>
  <c r="F24" i="49"/>
  <c r="F23" i="49"/>
  <c r="F22" i="49"/>
  <c r="F21" i="49"/>
  <c r="G24" i="49"/>
  <c r="G23" i="49"/>
  <c r="G22" i="49"/>
  <c r="G21" i="49"/>
  <c r="A2" i="78" l="1"/>
  <c r="A1" i="78"/>
  <c r="G45" i="49" l="1"/>
  <c r="G27" i="49" s="1"/>
  <c r="G44" i="49"/>
  <c r="G26" i="49" s="1"/>
  <c r="H45" i="49"/>
  <c r="H27" i="49" s="1"/>
  <c r="H44" i="49"/>
  <c r="H26" i="49" s="1"/>
  <c r="H29" i="49" l="1"/>
  <c r="H28" i="49"/>
  <c r="AH45" i="49"/>
  <c r="AZ44" i="49"/>
  <c r="AH44" i="49"/>
  <c r="G77" i="53"/>
  <c r="G76" i="53"/>
  <c r="G75" i="53"/>
  <c r="G72" i="53"/>
  <c r="G71" i="53"/>
  <c r="G67" i="53"/>
  <c r="G65" i="53"/>
  <c r="G64" i="53"/>
  <c r="G54" i="53"/>
  <c r="G52" i="53"/>
  <c r="G47" i="53"/>
  <c r="G42" i="53"/>
  <c r="G35" i="53"/>
  <c r="G30" i="53"/>
  <c r="G22" i="53"/>
  <c r="G21" i="53"/>
  <c r="B5" i="67"/>
  <c r="H4" i="54" s="1"/>
  <c r="B5" i="4"/>
  <c r="B5" i="43"/>
  <c r="B5" i="44"/>
  <c r="E4" i="54" s="1"/>
  <c r="B5" i="46"/>
  <c r="D4" i="54" s="1"/>
  <c r="B5" i="45"/>
  <c r="C4" i="54" s="1"/>
  <c r="B5" i="3"/>
  <c r="ED25" i="49"/>
  <c r="H7" i="41"/>
  <c r="B53" i="125" l="1"/>
  <c r="B10" i="125"/>
  <c r="B34" i="91"/>
  <c r="B53" i="124"/>
  <c r="B10" i="124"/>
  <c r="B19" i="14"/>
  <c r="BR44" i="49"/>
  <c r="BR26" i="49" s="1"/>
  <c r="BS44" i="49"/>
  <c r="BS26" i="49" s="1"/>
  <c r="AZ26" i="49"/>
  <c r="AY46" i="49"/>
  <c r="AY31" i="49" s="1"/>
  <c r="AH27" i="49"/>
  <c r="AG47" i="49"/>
  <c r="AG32" i="49" s="1"/>
  <c r="AH26" i="49"/>
  <c r="AI28" i="49" s="1"/>
  <c r="AG46" i="49"/>
  <c r="AG31" i="49" s="1"/>
  <c r="BQ46" i="49"/>
  <c r="BQ31" i="49" s="1"/>
  <c r="BR45" i="49"/>
  <c r="BS45" i="49"/>
  <c r="BS27" i="49" s="1"/>
  <c r="B4" i="54"/>
  <c r="E6" i="53"/>
  <c r="E10" i="53"/>
  <c r="F4" i="54"/>
  <c r="E11" i="53"/>
  <c r="G4" i="54"/>
  <c r="H30" i="49"/>
  <c r="E12" i="53"/>
  <c r="E9" i="53"/>
  <c r="E8" i="53"/>
  <c r="E7" i="53"/>
  <c r="BA45" i="49"/>
  <c r="BA27" i="49" s="1"/>
  <c r="AZ45" i="49"/>
  <c r="AI45" i="49"/>
  <c r="AI27" i="49" s="1"/>
  <c r="AI44" i="49"/>
  <c r="AI26" i="49" s="1"/>
  <c r="BA44" i="49"/>
  <c r="BA26" i="49" s="1"/>
  <c r="N2" i="1"/>
  <c r="AI29" i="49" l="1"/>
  <c r="AI30" i="49" s="1"/>
  <c r="BA28" i="49"/>
  <c r="BS28" i="49"/>
  <c r="AZ27" i="49"/>
  <c r="BA29" i="49" s="1"/>
  <c r="AY47" i="49"/>
  <c r="AY32" i="49" s="1"/>
  <c r="BR27" i="49"/>
  <c r="BS29" i="49" s="1"/>
  <c r="BQ47" i="49"/>
  <c r="BQ32" i="49" s="1"/>
  <c r="CL39" i="49"/>
  <c r="CL21" i="49" s="1"/>
  <c r="G50" i="53"/>
  <c r="CC39" i="49"/>
  <c r="CC21" i="49" s="1"/>
  <c r="G45" i="53"/>
  <c r="G66" i="53"/>
  <c r="EB39" i="49"/>
  <c r="CI39" i="49"/>
  <c r="CI21" i="49" s="1"/>
  <c r="G48" i="53"/>
  <c r="G43" i="53"/>
  <c r="BZ39" i="49"/>
  <c r="FF18" i="49"/>
  <c r="BA30" i="49" l="1"/>
  <c r="BS30" i="49"/>
  <c r="E18" i="39"/>
  <c r="E17" i="39"/>
  <c r="E18" i="35"/>
  <c r="E17" i="35"/>
  <c r="E19" i="34"/>
  <c r="E18" i="34"/>
  <c r="E15" i="33"/>
  <c r="E13" i="33"/>
  <c r="E11" i="52"/>
  <c r="E10" i="52"/>
  <c r="E11" i="38"/>
  <c r="F5" i="10" l="1"/>
  <c r="D54" i="1"/>
  <c r="D53" i="1"/>
  <c r="D52" i="1"/>
  <c r="D51" i="1"/>
  <c r="D50" i="1"/>
  <c r="J14" i="1"/>
  <c r="J13" i="1"/>
  <c r="J11" i="1"/>
  <c r="FD25" i="49" l="1"/>
  <c r="FA25" i="49"/>
  <c r="EX25" i="49"/>
  <c r="BW26" i="49" l="1"/>
  <c r="M25" i="49"/>
  <c r="Q1" i="11" l="1"/>
  <c r="Q195" i="15"/>
  <c r="Q142" i="15"/>
  <c r="Q2" i="15"/>
  <c r="A2" i="31"/>
  <c r="A2" i="17"/>
  <c r="A195" i="15"/>
  <c r="A142" i="15"/>
  <c r="A2" i="15"/>
  <c r="A2" i="14"/>
  <c r="A2" i="11"/>
  <c r="A106" i="51"/>
  <c r="A105" i="51"/>
  <c r="A54" i="51"/>
  <c r="A53" i="51"/>
  <c r="A2" i="51"/>
  <c r="A106" i="10"/>
  <c r="A105" i="10"/>
  <c r="A54" i="10"/>
  <c r="A53" i="10"/>
  <c r="A2" i="10"/>
  <c r="A1" i="31"/>
  <c r="A1" i="17"/>
  <c r="A194" i="15"/>
  <c r="A141" i="15"/>
  <c r="A1" i="15"/>
  <c r="A1" i="14"/>
  <c r="A1" i="11"/>
  <c r="A1" i="51"/>
  <c r="FC18" i="49"/>
  <c r="EZ18" i="49"/>
  <c r="EW18" i="49"/>
  <c r="C77" i="53"/>
  <c r="A77" i="53"/>
  <c r="C76" i="53"/>
  <c r="A76" i="53"/>
  <c r="C75" i="53"/>
  <c r="A75" i="53"/>
  <c r="ET18" i="49"/>
  <c r="BW18" i="49"/>
  <c r="BT18" i="49"/>
  <c r="BN18" i="49"/>
  <c r="BK18" i="49"/>
  <c r="BH18" i="49"/>
  <c r="BE18" i="49"/>
  <c r="BB18" i="49"/>
  <c r="AV18" i="49"/>
  <c r="AS18" i="49"/>
  <c r="AP18" i="49"/>
  <c r="AM18" i="49"/>
  <c r="AJ18" i="49"/>
  <c r="AD18" i="49"/>
  <c r="AA18" i="49"/>
  <c r="X18" i="49"/>
  <c r="U18" i="49"/>
  <c r="R18" i="49"/>
  <c r="L18" i="49"/>
  <c r="I18" i="49"/>
  <c r="C71" i="53"/>
  <c r="A71" i="53"/>
  <c r="C42" i="53"/>
  <c r="A42" i="53"/>
  <c r="C38" i="53"/>
  <c r="A38" i="53"/>
  <c r="C35" i="53"/>
  <c r="C36" i="53" s="1"/>
  <c r="C37" i="53" s="1"/>
  <c r="C31" i="53"/>
  <c r="A31" i="53"/>
  <c r="C30" i="53"/>
  <c r="A30" i="53"/>
  <c r="C29" i="53"/>
  <c r="A29" i="53"/>
  <c r="C25" i="53"/>
  <c r="C26" i="53" s="1"/>
  <c r="C27" i="53" s="1"/>
  <c r="A25" i="53"/>
  <c r="A26" i="53" s="1"/>
  <c r="A27" i="53" s="1"/>
  <c r="C21" i="53"/>
  <c r="A21" i="53"/>
  <c r="C17" i="53"/>
  <c r="A17" i="53"/>
  <c r="A40" i="53" l="1"/>
  <c r="A41" i="53"/>
  <c r="A39" i="53"/>
  <c r="C40" i="53"/>
  <c r="C41" i="53"/>
  <c r="C39" i="53"/>
  <c r="AV30" i="49"/>
  <c r="AW30" i="49"/>
  <c r="AV29" i="49"/>
  <c r="AW26" i="49"/>
  <c r="AW29" i="49"/>
  <c r="AV26" i="49"/>
  <c r="A1" i="52"/>
  <c r="A1" i="38"/>
  <c r="BZ28" i="49" l="1"/>
  <c r="BZ27" i="49"/>
  <c r="BZ26" i="49"/>
  <c r="BZ21" i="49"/>
  <c r="EB25" i="49"/>
  <c r="EB21" i="49"/>
  <c r="DY28" i="49"/>
  <c r="DY27" i="49"/>
  <c r="DY26" i="49"/>
  <c r="EA25" i="49"/>
  <c r="DZ25" i="49"/>
  <c r="DY25" i="49"/>
  <c r="DY21" i="49"/>
  <c r="EE26" i="49"/>
  <c r="EE21" i="49"/>
  <c r="EF26" i="49"/>
  <c r="EA46" i="49"/>
  <c r="EA28" i="49" s="1"/>
  <c r="EA45" i="49"/>
  <c r="EA27" i="49" s="1"/>
  <c r="EA44" i="49"/>
  <c r="EA26" i="49" s="1"/>
  <c r="CA26" i="49" l="1"/>
  <c r="DZ28" i="49"/>
  <c r="DZ27" i="49"/>
  <c r="DZ26" i="49"/>
  <c r="FA45" i="49" l="1"/>
  <c r="EX45" i="49"/>
  <c r="EX44" i="49" s="1"/>
  <c r="FA46" i="49" l="1"/>
  <c r="FA44" i="49"/>
  <c r="L44" i="49"/>
  <c r="L26" i="49" s="1"/>
  <c r="L30" i="49"/>
  <c r="L45" i="49"/>
  <c r="L29" i="49" s="1"/>
  <c r="M28" i="49"/>
  <c r="EV30" i="49"/>
  <c r="EU30" i="49"/>
  <c r="BM32" i="49"/>
  <c r="BL32" i="49"/>
  <c r="AU32" i="49"/>
  <c r="AT32" i="49"/>
  <c r="AC32" i="49"/>
  <c r="AB32" i="49"/>
  <c r="BO30" i="49" l="1"/>
  <c r="BO29" i="49"/>
  <c r="BN29" i="49"/>
  <c r="BO26" i="49"/>
  <c r="BN26" i="49"/>
  <c r="BN30" i="49"/>
  <c r="AE30" i="49"/>
  <c r="AE26" i="49"/>
  <c r="AD30" i="49"/>
  <c r="AE29" i="49"/>
  <c r="AD29" i="49"/>
  <c r="BH27" i="49"/>
  <c r="BH26" i="49"/>
  <c r="BI26" i="49"/>
  <c r="BI27" i="49"/>
  <c r="AQ26" i="49"/>
  <c r="AP27" i="49"/>
  <c r="AQ27" i="49"/>
  <c r="AP26" i="49"/>
  <c r="Y26" i="49"/>
  <c r="Y27" i="49"/>
  <c r="X26" i="49"/>
  <c r="V26" i="49"/>
  <c r="N48" i="41" l="1"/>
  <c r="L48" i="41" s="1"/>
  <c r="C72" i="53" l="1"/>
  <c r="C73" i="53" s="1"/>
  <c r="C74" i="53" s="1"/>
  <c r="A72" i="53"/>
  <c r="A73" i="53" s="1"/>
  <c r="A74" i="53" s="1"/>
  <c r="C32" i="53"/>
  <c r="C33" i="53" s="1"/>
  <c r="C34" i="53" s="1"/>
  <c r="A32" i="53"/>
  <c r="A33" i="53" s="1"/>
  <c r="A34" i="53" s="1"/>
  <c r="C22" i="53"/>
  <c r="C23" i="53" s="1"/>
  <c r="C24" i="53" s="1"/>
  <c r="A22" i="53"/>
  <c r="A23" i="53" s="1"/>
  <c r="A24" i="53" s="1"/>
  <c r="C20" i="53"/>
  <c r="A18" i="53"/>
  <c r="C12" i="53"/>
  <c r="A12" i="53"/>
  <c r="C11" i="53"/>
  <c r="A11" i="53"/>
  <c r="C10" i="53"/>
  <c r="A10" i="53"/>
  <c r="C9" i="53"/>
  <c r="A9" i="53"/>
  <c r="C8" i="53"/>
  <c r="A8" i="53"/>
  <c r="C7" i="53"/>
  <c r="A7" i="53"/>
  <c r="C6" i="53"/>
  <c r="A6" i="53"/>
  <c r="C18" i="53" l="1"/>
  <c r="C19" i="53"/>
  <c r="A20" i="53"/>
  <c r="A19" i="53"/>
  <c r="A2" i="67" l="1"/>
  <c r="A2" i="4"/>
  <c r="A2" i="43"/>
  <c r="A2" i="44"/>
  <c r="A2" i="46"/>
  <c r="A2" i="45"/>
  <c r="A2" i="3"/>
  <c r="N41" i="41" l="1"/>
  <c r="L41" i="41" s="1"/>
  <c r="N79" i="41"/>
  <c r="N80" i="41"/>
  <c r="N81" i="41"/>
  <c r="N82" i="41"/>
  <c r="L82" i="41" s="1"/>
  <c r="N83" i="41"/>
  <c r="L83" i="41" s="1"/>
  <c r="N78" i="41"/>
  <c r="L78" i="41" s="1"/>
  <c r="EZ28" i="49"/>
  <c r="EZ27" i="49"/>
  <c r="FC33" i="49"/>
  <c r="FC31" i="49"/>
  <c r="FC30" i="49"/>
  <c r="FC29" i="49"/>
  <c r="FC27" i="49"/>
  <c r="FC26" i="49"/>
  <c r="EW27" i="49"/>
  <c r="FD21" i="49"/>
  <c r="FA21" i="49"/>
  <c r="FD33" i="49"/>
  <c r="FD31" i="49"/>
  <c r="FD30" i="49"/>
  <c r="FD29" i="49"/>
  <c r="FD27" i="49"/>
  <c r="FD26" i="49"/>
  <c r="FA28" i="49"/>
  <c r="FA27" i="49"/>
  <c r="FA26" i="49"/>
  <c r="EW26" i="49"/>
  <c r="EX27" i="49"/>
  <c r="FC25" i="49"/>
  <c r="FE24" i="49"/>
  <c r="FD24" i="49"/>
  <c r="FC24" i="49"/>
  <c r="FE23" i="49"/>
  <c r="FD23" i="49"/>
  <c r="FC23" i="49"/>
  <c r="FE22" i="49"/>
  <c r="FD22" i="49"/>
  <c r="FC22" i="49"/>
  <c r="FE21" i="49"/>
  <c r="FC21" i="49"/>
  <c r="EZ26" i="49"/>
  <c r="EZ25" i="49"/>
  <c r="FB24" i="49"/>
  <c r="FA24" i="49"/>
  <c r="EZ24" i="49"/>
  <c r="FB23" i="49"/>
  <c r="FA23" i="49"/>
  <c r="EZ23" i="49"/>
  <c r="FB22" i="49"/>
  <c r="FA22" i="49"/>
  <c r="EZ22" i="49"/>
  <c r="FB21" i="49"/>
  <c r="EZ21" i="49"/>
  <c r="L80" i="41" l="1"/>
  <c r="O80" i="41" s="1"/>
  <c r="L81" i="41"/>
  <c r="O81" i="41" s="1"/>
  <c r="L79" i="41"/>
  <c r="O79" i="41" s="1"/>
  <c r="O78" i="41"/>
  <c r="N56" i="41"/>
  <c r="L56" i="41" s="1"/>
  <c r="N54" i="41"/>
  <c r="L54" i="41" s="1"/>
  <c r="N55" i="41"/>
  <c r="L55" i="41" s="1"/>
  <c r="N47" i="41"/>
  <c r="L47" i="41" s="1"/>
  <c r="N50" i="41"/>
  <c r="L50" i="41" s="1"/>
  <c r="N51" i="41"/>
  <c r="L51" i="41" s="1"/>
  <c r="N52" i="41"/>
  <c r="L52" i="41" s="1"/>
  <c r="N53" i="41"/>
  <c r="L53" i="41" s="1"/>
  <c r="O53" i="41" s="1"/>
  <c r="N49" i="41"/>
  <c r="L49" i="41" s="1"/>
  <c r="N42" i="41"/>
  <c r="L42" i="41" s="1"/>
  <c r="N43" i="41"/>
  <c r="L43" i="41" s="1"/>
  <c r="N44" i="41"/>
  <c r="L44" i="41" s="1"/>
  <c r="N45" i="41"/>
  <c r="L45" i="41" s="1"/>
  <c r="N46" i="41"/>
  <c r="L46" i="41" s="1"/>
  <c r="O56" i="41" l="1"/>
  <c r="O44" i="41"/>
  <c r="O52" i="41"/>
  <c r="O46" i="41"/>
  <c r="O51" i="41"/>
  <c r="O45" i="41"/>
  <c r="O49" i="41"/>
  <c r="O50" i="41"/>
  <c r="O42" i="41"/>
  <c r="O41" i="41"/>
  <c r="I21" i="49"/>
  <c r="L21" i="49"/>
  <c r="V21" i="49"/>
  <c r="W21" i="49"/>
  <c r="X21" i="49"/>
  <c r="Z21" i="49"/>
  <c r="AA21" i="49"/>
  <c r="AD21" i="49"/>
  <c r="AN21" i="49"/>
  <c r="AO21" i="49"/>
  <c r="AP21" i="49"/>
  <c r="AR21" i="49"/>
  <c r="AS21" i="49"/>
  <c r="AV21" i="49"/>
  <c r="BF21" i="49"/>
  <c r="BG21" i="49"/>
  <c r="BH21" i="49"/>
  <c r="BJ21" i="49"/>
  <c r="BK21" i="49"/>
  <c r="BN21" i="49"/>
  <c r="BW21" i="49"/>
  <c r="BY21" i="49"/>
  <c r="CF21" i="49"/>
  <c r="CH21" i="49"/>
  <c r="CO21" i="49"/>
  <c r="CQ21" i="49"/>
  <c r="CU21" i="49"/>
  <c r="CW21" i="49"/>
  <c r="DA21" i="49"/>
  <c r="DC21" i="49"/>
  <c r="DV21" i="49"/>
  <c r="DX21" i="49"/>
  <c r="DM21" i="49"/>
  <c r="DN21" i="49"/>
  <c r="DO21" i="49"/>
  <c r="ET21" i="49"/>
  <c r="EW21" i="49"/>
  <c r="EX21" i="49"/>
  <c r="EY21" i="49"/>
  <c r="I22" i="49"/>
  <c r="J22" i="49"/>
  <c r="U22" i="49"/>
  <c r="V22" i="49"/>
  <c r="W22" i="49"/>
  <c r="X22" i="49"/>
  <c r="Y22" i="49"/>
  <c r="Z22" i="49"/>
  <c r="AA22" i="49"/>
  <c r="AB22" i="49"/>
  <c r="AM22" i="49"/>
  <c r="AN22" i="49"/>
  <c r="AO22" i="49"/>
  <c r="AP22" i="49"/>
  <c r="AQ22" i="49"/>
  <c r="AR22" i="49"/>
  <c r="AS22" i="49"/>
  <c r="AT22" i="49"/>
  <c r="BE22" i="49"/>
  <c r="BF22" i="49"/>
  <c r="BG22" i="49"/>
  <c r="BH22" i="49"/>
  <c r="BI22" i="49"/>
  <c r="BJ22" i="49"/>
  <c r="BK22" i="49"/>
  <c r="BL22" i="49"/>
  <c r="BW22" i="49"/>
  <c r="BX22" i="49"/>
  <c r="BY22" i="49"/>
  <c r="CF22" i="49"/>
  <c r="CG22" i="49"/>
  <c r="CH22" i="49"/>
  <c r="CO22" i="49"/>
  <c r="CP22" i="49"/>
  <c r="CQ22" i="49"/>
  <c r="CU22" i="49"/>
  <c r="CV22" i="49"/>
  <c r="CW22" i="49"/>
  <c r="DA22" i="49"/>
  <c r="DB22" i="49"/>
  <c r="DC22" i="49"/>
  <c r="DV22" i="49"/>
  <c r="DW22" i="49"/>
  <c r="DX22" i="49"/>
  <c r="DM22" i="49"/>
  <c r="DN22" i="49"/>
  <c r="DO22" i="49"/>
  <c r="ET22" i="49"/>
  <c r="EU22" i="49"/>
  <c r="EW22" i="49"/>
  <c r="EX22" i="49"/>
  <c r="EY22" i="49"/>
  <c r="I23" i="49"/>
  <c r="L23" i="49"/>
  <c r="U23" i="49"/>
  <c r="V23" i="49"/>
  <c r="W23" i="49"/>
  <c r="X23" i="49"/>
  <c r="Y23" i="49"/>
  <c r="Z23" i="49"/>
  <c r="AA23" i="49"/>
  <c r="AE23" i="49"/>
  <c r="AM23" i="49"/>
  <c r="AN23" i="49"/>
  <c r="AO23" i="49"/>
  <c r="AP23" i="49"/>
  <c r="AQ23" i="49"/>
  <c r="AR23" i="49"/>
  <c r="AS23" i="49"/>
  <c r="AV23" i="49"/>
  <c r="AW23" i="49"/>
  <c r="BE23" i="49"/>
  <c r="BF23" i="49"/>
  <c r="BG23" i="49"/>
  <c r="BH23" i="49"/>
  <c r="BI23" i="49"/>
  <c r="BJ23" i="49"/>
  <c r="BK23" i="49"/>
  <c r="BN23" i="49"/>
  <c r="BO23" i="49"/>
  <c r="BW23" i="49"/>
  <c r="BX23" i="49"/>
  <c r="BY23" i="49"/>
  <c r="CF23" i="49"/>
  <c r="CG23" i="49"/>
  <c r="CH23" i="49"/>
  <c r="CO23" i="49"/>
  <c r="CP23" i="49"/>
  <c r="CQ23" i="49"/>
  <c r="CU23" i="49"/>
  <c r="CV23" i="49"/>
  <c r="CW23" i="49"/>
  <c r="DA23" i="49"/>
  <c r="DB23" i="49"/>
  <c r="DC23" i="49"/>
  <c r="DV23" i="49"/>
  <c r="DW23" i="49"/>
  <c r="DX23" i="49"/>
  <c r="DM23" i="49"/>
  <c r="DN23" i="49"/>
  <c r="DO23" i="49"/>
  <c r="ET23" i="49"/>
  <c r="EW23" i="49"/>
  <c r="EX23" i="49"/>
  <c r="EY23" i="49"/>
  <c r="I24" i="49"/>
  <c r="J24" i="49"/>
  <c r="L24" i="49"/>
  <c r="M24" i="49"/>
  <c r="U24" i="49"/>
  <c r="V24" i="49"/>
  <c r="W24" i="49"/>
  <c r="X24" i="49"/>
  <c r="Y24" i="49"/>
  <c r="Z24" i="49"/>
  <c r="AA24" i="49"/>
  <c r="AB24" i="49"/>
  <c r="AE24" i="49"/>
  <c r="AM24" i="49"/>
  <c r="AN24" i="49"/>
  <c r="AO24" i="49"/>
  <c r="AP24" i="49"/>
  <c r="AQ24" i="49"/>
  <c r="AR24" i="49"/>
  <c r="AS24" i="49"/>
  <c r="AT24" i="49"/>
  <c r="AV24" i="49"/>
  <c r="AW24" i="49"/>
  <c r="BE24" i="49"/>
  <c r="BF24" i="49"/>
  <c r="BG24" i="49"/>
  <c r="BH24" i="49"/>
  <c r="BI24" i="49"/>
  <c r="BJ24" i="49"/>
  <c r="BK24" i="49"/>
  <c r="BL24" i="49"/>
  <c r="BN24" i="49"/>
  <c r="BO24" i="49"/>
  <c r="BW24" i="49"/>
  <c r="BX24" i="49"/>
  <c r="BY24" i="49"/>
  <c r="CF24" i="49"/>
  <c r="CG24" i="49"/>
  <c r="CH24" i="49"/>
  <c r="CO24" i="49"/>
  <c r="CP24" i="49"/>
  <c r="CQ24" i="49"/>
  <c r="CU24" i="49"/>
  <c r="CV24" i="49"/>
  <c r="CW24" i="49"/>
  <c r="DA24" i="49"/>
  <c r="DB24" i="49"/>
  <c r="DC24" i="49"/>
  <c r="DV24" i="49"/>
  <c r="DW24" i="49"/>
  <c r="DX24" i="49"/>
  <c r="DM24" i="49"/>
  <c r="DN24" i="49"/>
  <c r="DO24" i="49"/>
  <c r="ET24" i="49"/>
  <c r="EU24" i="49"/>
  <c r="EW24" i="49"/>
  <c r="EX24" i="49"/>
  <c r="EY24" i="49"/>
  <c r="I25" i="49"/>
  <c r="J25" i="49"/>
  <c r="K25" i="49"/>
  <c r="L25" i="49"/>
  <c r="U25" i="49"/>
  <c r="V25" i="49"/>
  <c r="X25" i="49"/>
  <c r="Y25" i="49"/>
  <c r="AA25" i="49"/>
  <c r="AB25" i="49"/>
  <c r="AC25" i="49"/>
  <c r="AD25" i="49"/>
  <c r="AE25" i="49"/>
  <c r="AM25" i="49"/>
  <c r="AN25" i="49"/>
  <c r="AP25" i="49"/>
  <c r="AQ25" i="49"/>
  <c r="AS25" i="49"/>
  <c r="AT25" i="49"/>
  <c r="AU25" i="49"/>
  <c r="AV25" i="49"/>
  <c r="AW25" i="49"/>
  <c r="BE25" i="49"/>
  <c r="BF25" i="49"/>
  <c r="BH25" i="49"/>
  <c r="BI25" i="49"/>
  <c r="BK25" i="49"/>
  <c r="BL25" i="49"/>
  <c r="BM25" i="49"/>
  <c r="BN25" i="49"/>
  <c r="BO25" i="49"/>
  <c r="BW25" i="49"/>
  <c r="BX25" i="49"/>
  <c r="BY25" i="49"/>
  <c r="CF25" i="49"/>
  <c r="CG25" i="49"/>
  <c r="CH25" i="49"/>
  <c r="CO25" i="49"/>
  <c r="CP25" i="49"/>
  <c r="CQ25" i="49"/>
  <c r="CU25" i="49"/>
  <c r="CV25" i="49"/>
  <c r="CW25" i="49"/>
  <c r="DA25" i="49"/>
  <c r="DB25" i="49"/>
  <c r="DC25" i="49"/>
  <c r="DV25" i="49"/>
  <c r="DW25" i="49"/>
  <c r="DX25" i="49"/>
  <c r="DM25" i="49"/>
  <c r="DN25" i="49"/>
  <c r="ET25" i="49"/>
  <c r="EU25" i="49"/>
  <c r="EV25" i="49"/>
  <c r="EW25" i="49"/>
  <c r="DV29" i="49"/>
  <c r="DV26" i="49"/>
  <c r="AD26" i="49"/>
  <c r="X27" i="49"/>
  <c r="ET31" i="49"/>
  <c r="ET29" i="49"/>
  <c r="BK29" i="49"/>
  <c r="AS29" i="49"/>
  <c r="AA29" i="49"/>
  <c r="I29" i="49"/>
  <c r="ET28" i="49"/>
  <c r="BK28" i="49"/>
  <c r="AS28" i="49"/>
  <c r="AA28" i="49"/>
  <c r="I28" i="49"/>
  <c r="ET27" i="49"/>
  <c r="BK27" i="49"/>
  <c r="AS27" i="49"/>
  <c r="AA27" i="49"/>
  <c r="I27" i="49"/>
  <c r="ET26" i="49"/>
  <c r="DM26" i="49"/>
  <c r="BK26" i="49"/>
  <c r="BE26" i="49"/>
  <c r="AS26" i="49"/>
  <c r="AM26" i="49"/>
  <c r="AA26" i="49"/>
  <c r="U26" i="49"/>
  <c r="I26" i="49"/>
  <c r="A42" i="1" l="1"/>
  <c r="A34" i="1"/>
  <c r="A45" i="1"/>
  <c r="A47" i="1"/>
  <c r="A39" i="1"/>
  <c r="A36" i="1"/>
  <c r="A46" i="1"/>
  <c r="O43" i="41"/>
  <c r="A33" i="1"/>
  <c r="A37" i="1"/>
  <c r="A43" i="1"/>
  <c r="A44" i="1"/>
  <c r="A30" i="1"/>
  <c r="A35" i="1"/>
  <c r="A40" i="1"/>
  <c r="A41" i="1"/>
  <c r="DW21" i="49"/>
  <c r="A31" i="1" l="1"/>
  <c r="A38" i="1"/>
  <c r="A32" i="1"/>
  <c r="BE21" i="49" l="1"/>
  <c r="AM21" i="49"/>
  <c r="U21" i="49"/>
  <c r="AW21" i="49" l="1"/>
  <c r="BM29" i="49" l="1"/>
  <c r="BL29" i="49"/>
  <c r="BM28" i="49"/>
  <c r="BL28" i="49"/>
  <c r="BM27" i="49"/>
  <c r="BL27" i="49"/>
  <c r="BM26" i="49"/>
  <c r="BL26" i="49"/>
  <c r="AU29" i="49"/>
  <c r="AT29" i="49"/>
  <c r="AU28" i="49"/>
  <c r="AT28" i="49"/>
  <c r="AU27" i="49"/>
  <c r="AT27" i="49"/>
  <c r="AU26" i="49"/>
  <c r="AT26" i="49"/>
  <c r="AT23" i="49"/>
  <c r="AT21" i="49"/>
  <c r="BF26" i="49"/>
  <c r="AN26" i="49"/>
  <c r="BI21" i="49"/>
  <c r="AQ21" i="49"/>
  <c r="D1" i="53"/>
  <c r="D2" i="53"/>
  <c r="EX26" i="49" l="1"/>
  <c r="EV31" i="49"/>
  <c r="EV29" i="49"/>
  <c r="EV28" i="49"/>
  <c r="EV27" i="49"/>
  <c r="EV26" i="49"/>
  <c r="EU31" i="49"/>
  <c r="EU29" i="49"/>
  <c r="EU28" i="49"/>
  <c r="EU27" i="49"/>
  <c r="EU26" i="49"/>
  <c r="EU23" i="49"/>
  <c r="EU21" i="49"/>
  <c r="DN26" i="49"/>
  <c r="DB21" i="49"/>
  <c r="CV21" i="49"/>
  <c r="CP21" i="49"/>
  <c r="CG21" i="49"/>
  <c r="BX21" i="49"/>
  <c r="AE21" i="49"/>
  <c r="AC29" i="49" l="1"/>
  <c r="AC28" i="49"/>
  <c r="AC27" i="49"/>
  <c r="AC26" i="49"/>
  <c r="AB29" i="49"/>
  <c r="AB28" i="49"/>
  <c r="AB27" i="49"/>
  <c r="AB26" i="49"/>
  <c r="AB23" i="49"/>
  <c r="AB21" i="49"/>
  <c r="Y21" i="49"/>
  <c r="M21" i="49"/>
  <c r="K29" i="49"/>
  <c r="K28" i="49"/>
  <c r="K27" i="49"/>
  <c r="K26" i="49"/>
  <c r="J29" i="49"/>
  <c r="J28" i="49"/>
  <c r="J27" i="49"/>
  <c r="J26" i="49"/>
  <c r="J23" i="49"/>
  <c r="J21" i="49"/>
  <c r="E18" i="40" l="1"/>
  <c r="E17" i="40"/>
  <c r="E18" i="37"/>
  <c r="E17" i="37"/>
  <c r="E18" i="36"/>
  <c r="E17" i="36"/>
  <c r="BO21" i="49" l="1"/>
  <c r="BL23" i="49" l="1"/>
  <c r="BL21" i="49"/>
  <c r="C20" i="1" l="1"/>
</calcChain>
</file>

<file path=xl/comments1.xml><?xml version="1.0" encoding="utf-8"?>
<comments xmlns="http://schemas.openxmlformats.org/spreadsheetml/2006/main">
  <authors>
    <author>Initialinstall</author>
    <author>福島　琢二</author>
  </authors>
  <commentList>
    <comment ref="AI5" authorId="0" shapeId="0">
      <text>
        <r>
          <rPr>
            <b/>
            <sz val="18"/>
            <color indexed="10"/>
            <rFont val="ＭＳ Ｐゴシック"/>
            <family val="3"/>
            <charset val="128"/>
          </rPr>
          <t>評価項目の設定がない場合、ここで編集</t>
        </r>
      </text>
    </comment>
    <comment ref="C6" authorId="0" shapeId="0">
      <text>
        <r>
          <rPr>
            <b/>
            <sz val="20"/>
            <color indexed="10"/>
            <rFont val="ＭＳ Ｐゴシック"/>
            <family val="3"/>
            <charset val="128"/>
          </rPr>
          <t>ここに入力</t>
        </r>
      </text>
    </comment>
    <comment ref="B8" authorId="1" shapeId="0">
      <text>
        <r>
          <rPr>
            <b/>
            <sz val="9"/>
            <color indexed="81"/>
            <rFont val="ＭＳ Ｐゴシック"/>
            <family val="3"/>
            <charset val="128"/>
          </rPr>
          <t>島根県が定める発注工事種別</t>
        </r>
      </text>
    </comment>
    <comment ref="AD8" authorId="0" shapeId="0">
      <text>
        <r>
          <rPr>
            <sz val="14"/>
            <color indexed="81"/>
            <rFont val="ＭＳ Ｐゴシック"/>
            <family val="3"/>
            <charset val="128"/>
          </rPr>
          <t>項目が不足する場合
ここに入力</t>
        </r>
      </text>
    </comment>
    <comment ref="B9" authorId="1" shapeId="0">
      <text>
        <r>
          <rPr>
            <b/>
            <sz val="9"/>
            <color indexed="81"/>
            <rFont val="ＭＳ Ｐゴシック"/>
            <family val="3"/>
            <charset val="128"/>
          </rPr>
          <t>建設業法に基づく許可業種</t>
        </r>
      </text>
    </comment>
    <comment ref="O11" authorId="0" shapeId="0">
      <text>
        <r>
          <rPr>
            <sz val="14"/>
            <color indexed="81"/>
            <rFont val="ＭＳ Ｐゴシック"/>
            <family val="3"/>
            <charset val="128"/>
          </rPr>
          <t>項目が不足する場合
ここに入力</t>
        </r>
      </text>
    </comment>
    <comment ref="M12" authorId="0" shapeId="0">
      <text>
        <r>
          <rPr>
            <sz val="14"/>
            <color indexed="81"/>
            <rFont val="ＭＳ Ｐゴシック"/>
            <family val="3"/>
            <charset val="128"/>
          </rPr>
          <t>項目が不足する場合
ここに入力</t>
        </r>
      </text>
    </comment>
    <comment ref="Q12" authorId="0" shapeId="0">
      <text>
        <r>
          <rPr>
            <sz val="14"/>
            <color indexed="81"/>
            <rFont val="ＭＳ Ｐゴシック"/>
            <family val="3"/>
            <charset val="128"/>
          </rPr>
          <t>項目が不足する場合
ここに入力</t>
        </r>
      </text>
    </comment>
    <comment ref="AI12" authorId="0" shapeId="0">
      <text>
        <r>
          <rPr>
            <sz val="14"/>
            <color indexed="81"/>
            <rFont val="ＭＳ Ｐゴシック"/>
            <family val="3"/>
            <charset val="128"/>
          </rPr>
          <t>項目が不足する場合
ここに入力</t>
        </r>
      </text>
    </comment>
    <comment ref="L13" authorId="0" shapeId="0">
      <text>
        <r>
          <rPr>
            <sz val="14"/>
            <color indexed="81"/>
            <rFont val="ＭＳ Ｐゴシック"/>
            <family val="3"/>
            <charset val="128"/>
          </rPr>
          <t>項目が不足する場合
ここに入力</t>
        </r>
      </text>
    </comment>
    <comment ref="R16" authorId="0" shapeId="0">
      <text>
        <r>
          <rPr>
            <sz val="14"/>
            <color indexed="81"/>
            <rFont val="ＭＳ Ｐゴシック"/>
            <family val="3"/>
            <charset val="128"/>
          </rPr>
          <t>項目が不足する場合
ここに入力</t>
        </r>
      </text>
    </comment>
    <comment ref="AC17" authorId="0" shapeId="0">
      <text>
        <r>
          <rPr>
            <sz val="14"/>
            <color indexed="81"/>
            <rFont val="ＭＳ Ｐゴシック"/>
            <family val="3"/>
            <charset val="128"/>
          </rPr>
          <t>項目が不足する場合
ここに入力</t>
        </r>
      </text>
    </comment>
    <comment ref="G20" authorId="0" shapeId="0">
      <text>
        <r>
          <rPr>
            <b/>
            <sz val="22"/>
            <color indexed="10"/>
            <rFont val="ＭＳ Ｐゴシック"/>
            <family val="3"/>
            <charset val="128"/>
          </rPr>
          <t>ここに入力</t>
        </r>
      </text>
    </comment>
    <comment ref="T22" authorId="0" shapeId="0">
      <text>
        <r>
          <rPr>
            <sz val="14"/>
            <color indexed="81"/>
            <rFont val="ＭＳ Ｐゴシック"/>
            <family val="3"/>
            <charset val="128"/>
          </rPr>
          <t>項目が不足する場合
ここに入力</t>
        </r>
      </text>
    </comment>
    <comment ref="U22" authorId="0" shapeId="0">
      <text>
        <r>
          <rPr>
            <sz val="14"/>
            <color indexed="81"/>
            <rFont val="ＭＳ Ｐゴシック"/>
            <family val="3"/>
            <charset val="128"/>
          </rPr>
          <t>項目が不足する場合
ここに入力</t>
        </r>
      </text>
    </comment>
    <comment ref="N27" authorId="0" shapeId="0">
      <text>
        <r>
          <rPr>
            <sz val="14"/>
            <color indexed="81"/>
            <rFont val="ＭＳ Ｐゴシック"/>
            <family val="3"/>
            <charset val="128"/>
          </rPr>
          <t>項目が不足する場合
ここに入力</t>
        </r>
      </text>
    </comment>
    <comment ref="P32" authorId="0" shapeId="0">
      <text>
        <r>
          <rPr>
            <sz val="14"/>
            <color indexed="81"/>
            <rFont val="ＭＳ Ｐゴシック"/>
            <family val="3"/>
            <charset val="128"/>
          </rPr>
          <t>項目が不足する場合
ここに入力</t>
        </r>
      </text>
    </comment>
    <comment ref="O41" authorId="0" shapeId="0">
      <text>
        <r>
          <rPr>
            <b/>
            <sz val="18"/>
            <color indexed="10"/>
            <rFont val="ＭＳ Ｐゴシック"/>
            <family val="3"/>
            <charset val="128"/>
          </rPr>
          <t>表紙記載文をここで編集（必要に応じて）</t>
        </r>
      </text>
    </comment>
  </commentList>
</comments>
</file>

<file path=xl/comments10.xml><?xml version="1.0" encoding="utf-8"?>
<comments xmlns="http://schemas.openxmlformats.org/spreadsheetml/2006/main">
  <authors>
    <author>福島　琢二</author>
  </authors>
  <commentList>
    <comment ref="H7" authorId="0" shapeId="0">
      <text>
        <r>
          <rPr>
            <b/>
            <sz val="9"/>
            <color indexed="81"/>
            <rFont val="ＭＳ Ｐゴシック"/>
            <family val="3"/>
            <charset val="128"/>
          </rPr>
          <t>「有」、「無」を選択</t>
        </r>
        <r>
          <rPr>
            <sz val="9"/>
            <color indexed="81"/>
            <rFont val="ＭＳ Ｐゴシック"/>
            <family val="3"/>
            <charset val="128"/>
          </rPr>
          <t xml:space="preserve">
</t>
        </r>
      </text>
    </comment>
    <comment ref="H9" authorId="0" shapeId="0">
      <text>
        <r>
          <rPr>
            <b/>
            <sz val="9"/>
            <color indexed="81"/>
            <rFont val="ＭＳ Ｐゴシック"/>
            <family val="3"/>
            <charset val="128"/>
          </rPr>
          <t>「有」、「無」を選択</t>
        </r>
        <r>
          <rPr>
            <sz val="9"/>
            <color indexed="81"/>
            <rFont val="ＭＳ Ｐゴシック"/>
            <family val="3"/>
            <charset val="128"/>
          </rPr>
          <t xml:space="preserve">
</t>
        </r>
      </text>
    </comment>
  </commentList>
</comments>
</file>

<file path=xl/comments11.xml><?xml version="1.0" encoding="utf-8"?>
<comments xmlns="http://schemas.openxmlformats.org/spreadsheetml/2006/main">
  <authors>
    <author>福島　琢二</author>
  </authors>
  <commentList>
    <comment ref="H7" authorId="0" shapeId="0">
      <text>
        <r>
          <rPr>
            <b/>
            <sz val="9"/>
            <color indexed="81"/>
            <rFont val="ＭＳ Ｐゴシック"/>
            <family val="3"/>
            <charset val="128"/>
          </rPr>
          <t>「有」、「無」を選択</t>
        </r>
        <r>
          <rPr>
            <sz val="9"/>
            <color indexed="81"/>
            <rFont val="ＭＳ Ｐゴシック"/>
            <family val="3"/>
            <charset val="128"/>
          </rPr>
          <t xml:space="preserve">
</t>
        </r>
      </text>
    </comment>
    <comment ref="H9" authorId="0" shapeId="0">
      <text>
        <r>
          <rPr>
            <b/>
            <sz val="9"/>
            <color indexed="81"/>
            <rFont val="ＭＳ Ｐゴシック"/>
            <family val="3"/>
            <charset val="128"/>
          </rPr>
          <t>「有」、「無」を選択</t>
        </r>
        <r>
          <rPr>
            <sz val="9"/>
            <color indexed="81"/>
            <rFont val="ＭＳ Ｐゴシック"/>
            <family val="3"/>
            <charset val="128"/>
          </rPr>
          <t xml:space="preserve">
</t>
        </r>
      </text>
    </comment>
  </commentList>
</comments>
</file>

<file path=xl/comments12.xml><?xml version="1.0" encoding="utf-8"?>
<comments xmlns="http://schemas.openxmlformats.org/spreadsheetml/2006/main">
  <authors>
    <author>福島　琢二</author>
  </authors>
  <commentList>
    <comment ref="G31" authorId="0" shapeId="0">
      <text>
        <r>
          <rPr>
            <b/>
            <sz val="9"/>
            <color indexed="81"/>
            <rFont val="ＭＳ Ｐゴシック"/>
            <family val="3"/>
            <charset val="128"/>
          </rPr>
          <t>一覧表（別紙）の入力内容が自動計算</t>
        </r>
        <r>
          <rPr>
            <sz val="9"/>
            <color indexed="81"/>
            <rFont val="ＭＳ Ｐゴシック"/>
            <family val="3"/>
            <charset val="128"/>
          </rPr>
          <t xml:space="preserve">
</t>
        </r>
      </text>
    </comment>
    <comment ref="J31" authorId="0" shapeId="0">
      <text>
        <r>
          <rPr>
            <b/>
            <sz val="9"/>
            <color indexed="81"/>
            <rFont val="ＭＳ Ｐゴシック"/>
            <family val="3"/>
            <charset val="128"/>
          </rPr>
          <t>一覧表（別紙）の入力内容が自動計算</t>
        </r>
      </text>
    </comment>
    <comment ref="G54" authorId="0" shapeId="0">
      <text>
        <r>
          <rPr>
            <b/>
            <sz val="9"/>
            <color indexed="81"/>
            <rFont val="ＭＳ Ｐゴシック"/>
            <family val="3"/>
            <charset val="128"/>
          </rPr>
          <t>一覧表（別紙）の入力内容が自動計算</t>
        </r>
        <r>
          <rPr>
            <sz val="9"/>
            <color indexed="81"/>
            <rFont val="ＭＳ Ｐゴシック"/>
            <family val="3"/>
            <charset val="128"/>
          </rPr>
          <t xml:space="preserve">
</t>
        </r>
      </text>
    </comment>
    <comment ref="J54" authorId="0" shapeId="0">
      <text>
        <r>
          <rPr>
            <b/>
            <sz val="9"/>
            <color indexed="81"/>
            <rFont val="ＭＳ Ｐゴシック"/>
            <family val="3"/>
            <charset val="128"/>
          </rPr>
          <t>一覧表（別紙）の入力内容が自動計算</t>
        </r>
        <r>
          <rPr>
            <sz val="9"/>
            <color indexed="81"/>
            <rFont val="ＭＳ Ｐゴシック"/>
            <family val="3"/>
            <charset val="128"/>
          </rPr>
          <t xml:space="preserve">
</t>
        </r>
      </text>
    </comment>
  </commentList>
</comments>
</file>

<file path=xl/comments13.xml><?xml version="1.0" encoding="utf-8"?>
<comments xmlns="http://schemas.openxmlformats.org/spreadsheetml/2006/main">
  <authors>
    <author>福島　琢二</author>
  </authors>
  <commentList>
    <comment ref="C8" authorId="0" shapeId="0">
      <text>
        <r>
          <rPr>
            <b/>
            <sz val="9"/>
            <color indexed="81"/>
            <rFont val="ＭＳ Ｐゴシック"/>
            <family val="3"/>
            <charset val="128"/>
          </rPr>
          <t>○○県土整備事務所など発注機関名を記入（略名可）</t>
        </r>
        <r>
          <rPr>
            <sz val="9"/>
            <color indexed="81"/>
            <rFont val="ＭＳ Ｐゴシック"/>
            <family val="3"/>
            <charset val="128"/>
          </rPr>
          <t xml:space="preserve">
</t>
        </r>
      </text>
    </comment>
    <comment ref="E8" authorId="0" shapeId="0">
      <text>
        <r>
          <rPr>
            <b/>
            <sz val="9"/>
            <color indexed="81"/>
            <rFont val="ＭＳ Ｐゴシック"/>
            <family val="3"/>
            <charset val="128"/>
          </rPr>
          <t>契約時における「島根県土木工事仕様書」等において確認</t>
        </r>
      </text>
    </comment>
  </commentList>
</comments>
</file>

<file path=xl/comments14.xml><?xml version="1.0" encoding="utf-8"?>
<comments xmlns="http://schemas.openxmlformats.org/spreadsheetml/2006/main">
  <authors>
    <author>福島　琢二</author>
  </authors>
  <commentList>
    <comment ref="C8" authorId="0" shapeId="0">
      <text>
        <r>
          <rPr>
            <b/>
            <sz val="9"/>
            <color indexed="81"/>
            <rFont val="ＭＳ Ｐゴシック"/>
            <family val="3"/>
            <charset val="128"/>
          </rPr>
          <t>○○県土整備事務所など発注機関名を記入（略名可）</t>
        </r>
        <r>
          <rPr>
            <sz val="9"/>
            <color indexed="81"/>
            <rFont val="ＭＳ Ｐゴシック"/>
            <family val="3"/>
            <charset val="128"/>
          </rPr>
          <t xml:space="preserve">
</t>
        </r>
      </text>
    </comment>
    <comment ref="E8" authorId="0" shapeId="0">
      <text>
        <r>
          <rPr>
            <b/>
            <sz val="9"/>
            <color indexed="81"/>
            <rFont val="ＭＳ Ｐゴシック"/>
            <family val="3"/>
            <charset val="128"/>
          </rPr>
          <t>契約時における「島根県土木工事仕様書」等において確認</t>
        </r>
      </text>
    </comment>
  </commentList>
</comments>
</file>

<file path=xl/comments15.xml><?xml version="1.0" encoding="utf-8"?>
<comments xmlns="http://schemas.openxmlformats.org/spreadsheetml/2006/main">
  <authors>
    <author>福島　琢二</author>
  </authors>
  <commentList>
    <comment ref="C8" authorId="0" shapeId="0">
      <text>
        <r>
          <rPr>
            <b/>
            <sz val="9"/>
            <color indexed="81"/>
            <rFont val="ＭＳ Ｐゴシック"/>
            <family val="3"/>
            <charset val="128"/>
          </rPr>
          <t>○○県土整備事務所など発注機関名を記入（略名可）</t>
        </r>
        <r>
          <rPr>
            <sz val="9"/>
            <color indexed="81"/>
            <rFont val="ＭＳ Ｐゴシック"/>
            <family val="3"/>
            <charset val="128"/>
          </rPr>
          <t xml:space="preserve">
</t>
        </r>
      </text>
    </comment>
    <comment ref="E8" authorId="0" shapeId="0">
      <text>
        <r>
          <rPr>
            <b/>
            <sz val="9"/>
            <color indexed="81"/>
            <rFont val="ＭＳ Ｐゴシック"/>
            <family val="3"/>
            <charset val="128"/>
          </rPr>
          <t>契約時における「島根県土木工事仕様書」等において確認</t>
        </r>
      </text>
    </comment>
  </commentList>
</comments>
</file>

<file path=xl/comments16.xml><?xml version="1.0" encoding="utf-8"?>
<comments xmlns="http://schemas.openxmlformats.org/spreadsheetml/2006/main">
  <authors>
    <author>福島　琢二</author>
  </authors>
  <commentList>
    <comment ref="C8" authorId="0" shapeId="0">
      <text>
        <r>
          <rPr>
            <b/>
            <sz val="9"/>
            <color indexed="81"/>
            <rFont val="ＭＳ Ｐゴシック"/>
            <family val="3"/>
            <charset val="128"/>
          </rPr>
          <t>○○県土整備事務所など発注機関名を記入（略名可）</t>
        </r>
        <r>
          <rPr>
            <sz val="9"/>
            <color indexed="81"/>
            <rFont val="ＭＳ Ｐゴシック"/>
            <family val="3"/>
            <charset val="128"/>
          </rPr>
          <t xml:space="preserve">
</t>
        </r>
      </text>
    </comment>
    <comment ref="E8" authorId="0" shapeId="0">
      <text>
        <r>
          <rPr>
            <b/>
            <sz val="9"/>
            <color indexed="81"/>
            <rFont val="ＭＳ Ｐゴシック"/>
            <family val="3"/>
            <charset val="128"/>
          </rPr>
          <t>契約時における「島根県土木工事仕様書」等において確認</t>
        </r>
      </text>
    </comment>
  </commentList>
</comments>
</file>

<file path=xl/comments17.xml><?xml version="1.0" encoding="utf-8"?>
<comments xmlns="http://schemas.openxmlformats.org/spreadsheetml/2006/main">
  <authors>
    <author>福島　琢二</author>
  </authors>
  <commentList>
    <comment ref="C8" authorId="0" shapeId="0">
      <text>
        <r>
          <rPr>
            <b/>
            <sz val="9"/>
            <color indexed="81"/>
            <rFont val="ＭＳ Ｐゴシック"/>
            <family val="3"/>
            <charset val="128"/>
          </rPr>
          <t>○○県土整備事務所など発注機関名を記入（略名可）</t>
        </r>
        <r>
          <rPr>
            <sz val="9"/>
            <color indexed="81"/>
            <rFont val="ＭＳ Ｐゴシック"/>
            <family val="3"/>
            <charset val="128"/>
          </rPr>
          <t xml:space="preserve">
</t>
        </r>
      </text>
    </comment>
    <comment ref="E8" authorId="0" shapeId="0">
      <text>
        <r>
          <rPr>
            <b/>
            <sz val="9"/>
            <color indexed="81"/>
            <rFont val="ＭＳ Ｐゴシック"/>
            <family val="3"/>
            <charset val="128"/>
          </rPr>
          <t>契約時における「島根県土木工事仕様書」等において確認</t>
        </r>
      </text>
    </comment>
  </commentList>
</comments>
</file>

<file path=xl/comments18.xml><?xml version="1.0" encoding="utf-8"?>
<comments xmlns="http://schemas.openxmlformats.org/spreadsheetml/2006/main">
  <authors>
    <author>福島　琢二</author>
  </authors>
  <commentList>
    <comment ref="C8" authorId="0" shapeId="0">
      <text>
        <r>
          <rPr>
            <b/>
            <sz val="9"/>
            <color indexed="81"/>
            <rFont val="ＭＳ Ｐゴシック"/>
            <family val="3"/>
            <charset val="128"/>
          </rPr>
          <t>○○県土整備事務所など発注機関名を記入（略名可）</t>
        </r>
        <r>
          <rPr>
            <sz val="9"/>
            <color indexed="81"/>
            <rFont val="ＭＳ Ｐゴシック"/>
            <family val="3"/>
            <charset val="128"/>
          </rPr>
          <t xml:space="preserve">
</t>
        </r>
      </text>
    </comment>
    <comment ref="E8" authorId="0" shapeId="0">
      <text>
        <r>
          <rPr>
            <b/>
            <sz val="9"/>
            <color indexed="81"/>
            <rFont val="ＭＳ Ｐゴシック"/>
            <family val="3"/>
            <charset val="128"/>
          </rPr>
          <t>契約時における「島根県土木工事仕様書」等において確認</t>
        </r>
      </text>
    </comment>
  </commentList>
</comments>
</file>

<file path=xl/comments19.xml><?xml version="1.0" encoding="utf-8"?>
<comments xmlns="http://schemas.openxmlformats.org/spreadsheetml/2006/main">
  <authors>
    <author>福島　琢二</author>
    <author>Windows ユーザー</author>
  </authors>
  <commentList>
    <comment ref="Q1" authorId="0" shapeId="0">
      <text>
        <r>
          <rPr>
            <b/>
            <sz val="9"/>
            <color indexed="81"/>
            <rFont val="ＭＳ Ｐゴシック"/>
            <family val="3"/>
            <charset val="128"/>
          </rPr>
          <t>地域密着型表示箇所</t>
        </r>
        <r>
          <rPr>
            <sz val="9"/>
            <color indexed="81"/>
            <rFont val="ＭＳ Ｐゴシック"/>
            <family val="3"/>
            <charset val="128"/>
          </rPr>
          <t xml:space="preserve">
</t>
        </r>
      </text>
    </comment>
    <comment ref="F25" authorId="1" shapeId="0">
      <text>
        <r>
          <rPr>
            <b/>
            <sz val="9"/>
            <color indexed="81"/>
            <rFont val="MS P ゴシック"/>
            <family val="3"/>
            <charset val="128"/>
          </rPr>
          <t>プルダウンから選んでください</t>
        </r>
      </text>
    </comment>
    <comment ref="M25" authorId="1" shapeId="0">
      <text>
        <r>
          <rPr>
            <b/>
            <sz val="9"/>
            <color indexed="81"/>
            <rFont val="MS P ゴシック"/>
            <family val="3"/>
            <charset val="128"/>
          </rPr>
          <t>プルダウンから選んでください</t>
        </r>
      </text>
    </comment>
    <comment ref="F26" authorId="1" shapeId="0">
      <text>
        <r>
          <rPr>
            <b/>
            <sz val="9"/>
            <color indexed="81"/>
            <rFont val="MS P ゴシック"/>
            <family val="3"/>
            <charset val="128"/>
          </rPr>
          <t>プルダウンから選んでください</t>
        </r>
      </text>
    </comment>
    <comment ref="M26" authorId="1" shapeId="0">
      <text>
        <r>
          <rPr>
            <b/>
            <sz val="9"/>
            <color indexed="81"/>
            <rFont val="MS P ゴシック"/>
            <family val="3"/>
            <charset val="128"/>
          </rPr>
          <t>プルダウンから選んでください</t>
        </r>
      </text>
    </comment>
    <comment ref="D106" authorId="1" shapeId="0">
      <text>
        <r>
          <rPr>
            <sz val="9"/>
            <color indexed="10"/>
            <rFont val="MS P ゴシック"/>
            <family val="3"/>
            <charset val="128"/>
          </rPr>
          <t>「コリンズ登録番号」欄には「別資料のみを提出」と記載。</t>
        </r>
      </text>
    </comment>
  </commentList>
</comments>
</file>

<file path=xl/comments2.xml><?xml version="1.0" encoding="utf-8"?>
<comments xmlns="http://schemas.openxmlformats.org/spreadsheetml/2006/main">
  <authors>
    <author>福島　琢二</author>
  </authors>
  <commentList>
    <comment ref="D25" authorId="0" shapeId="0">
      <text>
        <r>
          <rPr>
            <b/>
            <sz val="9"/>
            <color indexed="81"/>
            <rFont val="ＭＳ Ｐゴシック"/>
            <family val="3"/>
            <charset val="128"/>
          </rPr>
          <t>配置予定技術者②、配置予定技術者③を申請しない場合は、「氏名記入欄」及び「生年月日欄」に何も記入しないで下さい</t>
        </r>
        <r>
          <rPr>
            <sz val="9"/>
            <color indexed="81"/>
            <rFont val="ＭＳ Ｐゴシック"/>
            <family val="3"/>
            <charset val="128"/>
          </rPr>
          <t xml:space="preserve">
</t>
        </r>
      </text>
    </comment>
    <comment ref="D39" authorId="0" shapeId="0">
      <text>
        <r>
          <rPr>
            <b/>
            <sz val="9"/>
            <color indexed="81"/>
            <rFont val="ＭＳ Ｐゴシック"/>
            <family val="3"/>
            <charset val="128"/>
          </rPr>
          <t>配置予定技術者②、配置予定技術者③を申請しない場合は、「氏名記入欄」及び「生年月日欄」に何も記入しないで下さい</t>
        </r>
        <r>
          <rPr>
            <sz val="9"/>
            <color indexed="81"/>
            <rFont val="ＭＳ Ｐゴシック"/>
            <family val="3"/>
            <charset val="128"/>
          </rPr>
          <t xml:space="preserve">
</t>
        </r>
      </text>
    </comment>
  </commentList>
</comments>
</file>

<file path=xl/comments20.xml><?xml version="1.0" encoding="utf-8"?>
<comments xmlns="http://schemas.openxmlformats.org/spreadsheetml/2006/main">
  <authors>
    <author>福島　琢二</author>
    <author>Windows ユーザー</author>
  </authors>
  <commentList>
    <comment ref="B10" authorId="0" shapeId="0">
      <text>
        <r>
          <rPr>
            <b/>
            <sz val="9"/>
            <color indexed="81"/>
            <rFont val="ＭＳ Ｐゴシック"/>
            <family val="3"/>
            <charset val="128"/>
          </rPr>
          <t>下欄を入力すると自動的に会社名が表示</t>
        </r>
      </text>
    </comment>
    <comment ref="F10" authorId="0" shapeId="0">
      <text>
        <r>
          <rPr>
            <b/>
            <sz val="9"/>
            <color indexed="81"/>
            <rFont val="ＭＳ Ｐゴシック"/>
            <family val="3"/>
            <charset val="128"/>
          </rPr>
          <t>表彰者の区分を選択</t>
        </r>
      </text>
    </comment>
    <comment ref="L10" authorId="0" shapeId="0">
      <text>
        <r>
          <rPr>
            <b/>
            <sz val="9"/>
            <color indexed="81"/>
            <rFont val="ＭＳ Ｐゴシック"/>
            <family val="3"/>
            <charset val="128"/>
          </rPr>
          <t>「契約工事名」、「表彰状記載工事名」を選択</t>
        </r>
      </text>
    </comment>
    <comment ref="N10" authorId="1" shapeId="0">
      <text>
        <r>
          <rPr>
            <sz val="9"/>
            <color indexed="81"/>
            <rFont val="MS P ゴシック"/>
            <family val="3"/>
            <charset val="128"/>
          </rPr>
          <t>工事名に続いて、当該工事の</t>
        </r>
        <r>
          <rPr>
            <b/>
            <sz val="9"/>
            <color indexed="81"/>
            <rFont val="MS P ゴシック"/>
            <family val="3"/>
            <charset val="128"/>
          </rPr>
          <t>工事種別、建設工事の種類</t>
        </r>
        <r>
          <rPr>
            <sz val="9"/>
            <color indexed="81"/>
            <rFont val="MS P ゴシック"/>
            <family val="3"/>
            <charset val="128"/>
          </rPr>
          <t>を記載してください。</t>
        </r>
      </text>
    </comment>
    <comment ref="B11" authorId="0" shapeId="0">
      <text>
        <r>
          <rPr>
            <b/>
            <sz val="9"/>
            <color indexed="81"/>
            <rFont val="ＭＳ Ｐゴシック"/>
            <family val="3"/>
            <charset val="128"/>
          </rPr>
          <t>「第1ｸﾞﾙｰﾌﾟ」、「第2ｸﾞﾙｰﾌﾟ」を選択</t>
        </r>
      </text>
    </comment>
    <comment ref="B12" authorId="0" shapeId="0">
      <text>
        <r>
          <rPr>
            <b/>
            <sz val="9"/>
            <color indexed="81"/>
            <rFont val="ＭＳ Ｐゴシック"/>
            <family val="3"/>
            <charset val="128"/>
          </rPr>
          <t>下欄を入力すると自動的に会社名が表示</t>
        </r>
      </text>
    </comment>
    <comment ref="F12" authorId="0" shapeId="0">
      <text>
        <r>
          <rPr>
            <b/>
            <sz val="9"/>
            <color indexed="81"/>
            <rFont val="ＭＳ Ｐゴシック"/>
            <family val="3"/>
            <charset val="128"/>
          </rPr>
          <t>表彰者の区分を選択</t>
        </r>
      </text>
    </comment>
    <comment ref="L12" authorId="0" shapeId="0">
      <text>
        <r>
          <rPr>
            <b/>
            <sz val="9"/>
            <color indexed="81"/>
            <rFont val="ＭＳ Ｐゴシック"/>
            <family val="3"/>
            <charset val="128"/>
          </rPr>
          <t>「契約工事名」、「表彰状記載工事名」を選択</t>
        </r>
      </text>
    </comment>
    <comment ref="N12" authorId="1" shapeId="0">
      <text>
        <r>
          <rPr>
            <sz val="9"/>
            <color indexed="81"/>
            <rFont val="MS P ゴシック"/>
            <family val="3"/>
            <charset val="128"/>
          </rPr>
          <t>工事名に続いて、当該工事の</t>
        </r>
        <r>
          <rPr>
            <b/>
            <sz val="9"/>
            <color indexed="81"/>
            <rFont val="MS P ゴシック"/>
            <family val="3"/>
            <charset val="128"/>
          </rPr>
          <t>工事種別、建設工事の種類</t>
        </r>
        <r>
          <rPr>
            <sz val="9"/>
            <color indexed="81"/>
            <rFont val="MS P ゴシック"/>
            <family val="3"/>
            <charset val="128"/>
          </rPr>
          <t>を記載してください。</t>
        </r>
      </text>
    </comment>
    <comment ref="B13" authorId="0" shapeId="0">
      <text>
        <r>
          <rPr>
            <b/>
            <sz val="9"/>
            <color indexed="81"/>
            <rFont val="ＭＳ Ｐゴシック"/>
            <family val="3"/>
            <charset val="128"/>
          </rPr>
          <t>「第1ｸﾞﾙｰﾌﾟ」、「第2ｸﾞﾙｰﾌﾟ」を選択</t>
        </r>
      </text>
    </comment>
    <comment ref="B14" authorId="0" shapeId="0">
      <text>
        <r>
          <rPr>
            <b/>
            <sz val="9"/>
            <color indexed="81"/>
            <rFont val="ＭＳ Ｐゴシック"/>
            <family val="3"/>
            <charset val="128"/>
          </rPr>
          <t>下欄を入力すると自動的に会社名が表示</t>
        </r>
      </text>
    </comment>
    <comment ref="F14" authorId="0" shapeId="0">
      <text>
        <r>
          <rPr>
            <b/>
            <sz val="9"/>
            <color indexed="81"/>
            <rFont val="ＭＳ Ｐゴシック"/>
            <family val="3"/>
            <charset val="128"/>
          </rPr>
          <t>表彰者の区分を選択</t>
        </r>
      </text>
    </comment>
    <comment ref="L14" authorId="0" shapeId="0">
      <text>
        <r>
          <rPr>
            <b/>
            <sz val="9"/>
            <color indexed="81"/>
            <rFont val="ＭＳ Ｐゴシック"/>
            <family val="3"/>
            <charset val="128"/>
          </rPr>
          <t>「契約工事名」、「表彰状記載工事名」を選択</t>
        </r>
      </text>
    </comment>
    <comment ref="B15" authorId="0" shapeId="0">
      <text>
        <r>
          <rPr>
            <b/>
            <sz val="9"/>
            <color indexed="81"/>
            <rFont val="ＭＳ Ｐゴシック"/>
            <family val="3"/>
            <charset val="128"/>
          </rPr>
          <t>「第1ｸﾞﾙｰﾌﾟ」、「第2ｸﾞﾙｰﾌﾟ」を選択</t>
        </r>
      </text>
    </comment>
    <comment ref="B16" authorId="0" shapeId="0">
      <text>
        <r>
          <rPr>
            <b/>
            <sz val="9"/>
            <color indexed="81"/>
            <rFont val="ＭＳ Ｐゴシック"/>
            <family val="3"/>
            <charset val="128"/>
          </rPr>
          <t>下欄を入力すると自動的に会社名が表示</t>
        </r>
      </text>
    </comment>
    <comment ref="F16" authorId="0" shapeId="0">
      <text>
        <r>
          <rPr>
            <b/>
            <sz val="9"/>
            <color indexed="81"/>
            <rFont val="ＭＳ Ｐゴシック"/>
            <family val="3"/>
            <charset val="128"/>
          </rPr>
          <t>表彰者の区分を選択</t>
        </r>
      </text>
    </comment>
    <comment ref="L16" authorId="0" shapeId="0">
      <text>
        <r>
          <rPr>
            <b/>
            <sz val="9"/>
            <color indexed="81"/>
            <rFont val="ＭＳ Ｐゴシック"/>
            <family val="3"/>
            <charset val="128"/>
          </rPr>
          <t>「契約工事名」、「表彰状記載工事名」を選択</t>
        </r>
      </text>
    </comment>
    <comment ref="B17" authorId="0" shapeId="0">
      <text>
        <r>
          <rPr>
            <b/>
            <sz val="9"/>
            <color indexed="81"/>
            <rFont val="ＭＳ Ｐゴシック"/>
            <family val="3"/>
            <charset val="128"/>
          </rPr>
          <t>「第1ｸﾞﾙｰﾌﾟ」、「第2ｸﾞﾙｰﾌﾟ」を選択</t>
        </r>
      </text>
    </comment>
    <comment ref="B18" authorId="0" shapeId="0">
      <text>
        <r>
          <rPr>
            <b/>
            <sz val="9"/>
            <color indexed="81"/>
            <rFont val="ＭＳ Ｐゴシック"/>
            <family val="3"/>
            <charset val="128"/>
          </rPr>
          <t>下欄を入力すると自動的に会社名が表示</t>
        </r>
      </text>
    </comment>
    <comment ref="F18" authorId="0" shapeId="0">
      <text>
        <r>
          <rPr>
            <b/>
            <sz val="9"/>
            <color indexed="81"/>
            <rFont val="ＭＳ Ｐゴシック"/>
            <family val="3"/>
            <charset val="128"/>
          </rPr>
          <t>表彰者の区分を選択</t>
        </r>
      </text>
    </comment>
    <comment ref="L18" authorId="0" shapeId="0">
      <text>
        <r>
          <rPr>
            <b/>
            <sz val="9"/>
            <color indexed="81"/>
            <rFont val="ＭＳ Ｐゴシック"/>
            <family val="3"/>
            <charset val="128"/>
          </rPr>
          <t>「契約工事名」、「表彰状記載工事名」を選択</t>
        </r>
      </text>
    </comment>
    <comment ref="B19" authorId="0" shapeId="0">
      <text>
        <r>
          <rPr>
            <b/>
            <sz val="9"/>
            <color indexed="81"/>
            <rFont val="ＭＳ Ｐゴシック"/>
            <family val="3"/>
            <charset val="128"/>
          </rPr>
          <t>「第1ｸﾞﾙｰﾌﾟ」、「第2ｸﾞﾙｰﾌﾟ」を選択</t>
        </r>
      </text>
    </comment>
    <comment ref="B20" authorId="0" shapeId="0">
      <text>
        <r>
          <rPr>
            <b/>
            <sz val="9"/>
            <color indexed="81"/>
            <rFont val="ＭＳ Ｐゴシック"/>
            <family val="3"/>
            <charset val="128"/>
          </rPr>
          <t>下欄を入力すると自動的に会社名が表示</t>
        </r>
      </text>
    </comment>
    <comment ref="F20" authorId="0" shapeId="0">
      <text>
        <r>
          <rPr>
            <b/>
            <sz val="9"/>
            <color indexed="81"/>
            <rFont val="ＭＳ Ｐゴシック"/>
            <family val="3"/>
            <charset val="128"/>
          </rPr>
          <t>表彰者の区分を選択</t>
        </r>
      </text>
    </comment>
    <comment ref="L20" authorId="0" shapeId="0">
      <text>
        <r>
          <rPr>
            <b/>
            <sz val="9"/>
            <color indexed="81"/>
            <rFont val="ＭＳ Ｐゴシック"/>
            <family val="3"/>
            <charset val="128"/>
          </rPr>
          <t>「契約工事名」、「表彰状記載工事名」を選択</t>
        </r>
      </text>
    </comment>
    <comment ref="B21" authorId="0" shapeId="0">
      <text>
        <r>
          <rPr>
            <b/>
            <sz val="9"/>
            <color indexed="81"/>
            <rFont val="ＭＳ Ｐゴシック"/>
            <family val="3"/>
            <charset val="128"/>
          </rPr>
          <t>「第1ｸﾞﾙｰﾌﾟ」、「第2ｸﾞﾙｰﾌﾟ」を選択</t>
        </r>
      </text>
    </comment>
    <comment ref="B22" authorId="0" shapeId="0">
      <text>
        <r>
          <rPr>
            <b/>
            <sz val="9"/>
            <color indexed="81"/>
            <rFont val="ＭＳ Ｐゴシック"/>
            <family val="3"/>
            <charset val="128"/>
          </rPr>
          <t>下欄を入力すると自動的に会社名が表示</t>
        </r>
      </text>
    </comment>
    <comment ref="F22" authorId="0" shapeId="0">
      <text>
        <r>
          <rPr>
            <b/>
            <sz val="9"/>
            <color indexed="81"/>
            <rFont val="ＭＳ Ｐゴシック"/>
            <family val="3"/>
            <charset val="128"/>
          </rPr>
          <t>表彰者の区分を選択</t>
        </r>
      </text>
    </comment>
    <comment ref="L22" authorId="0" shapeId="0">
      <text>
        <r>
          <rPr>
            <b/>
            <sz val="9"/>
            <color indexed="81"/>
            <rFont val="ＭＳ Ｐゴシック"/>
            <family val="3"/>
            <charset val="128"/>
          </rPr>
          <t>「契約工事名」、「表彰状記載工事名」を選択</t>
        </r>
      </text>
    </comment>
    <comment ref="B23" authorId="0" shapeId="0">
      <text>
        <r>
          <rPr>
            <b/>
            <sz val="9"/>
            <color indexed="81"/>
            <rFont val="ＭＳ Ｐゴシック"/>
            <family val="3"/>
            <charset val="128"/>
          </rPr>
          <t>「第1ｸﾞﾙｰﾌﾟ」、「第2ｸﾞﾙｰﾌﾟ」を選択</t>
        </r>
      </text>
    </comment>
    <comment ref="B24" authorId="0" shapeId="0">
      <text>
        <r>
          <rPr>
            <b/>
            <sz val="9"/>
            <color indexed="81"/>
            <rFont val="ＭＳ Ｐゴシック"/>
            <family val="3"/>
            <charset val="128"/>
          </rPr>
          <t>下欄を入力すると自動的に会社名が表示</t>
        </r>
      </text>
    </comment>
    <comment ref="F24" authorId="0" shapeId="0">
      <text>
        <r>
          <rPr>
            <b/>
            <sz val="9"/>
            <color indexed="81"/>
            <rFont val="ＭＳ Ｐゴシック"/>
            <family val="3"/>
            <charset val="128"/>
          </rPr>
          <t>表彰者の区分を選択</t>
        </r>
      </text>
    </comment>
    <comment ref="L24" authorId="0" shapeId="0">
      <text>
        <r>
          <rPr>
            <b/>
            <sz val="9"/>
            <color indexed="81"/>
            <rFont val="ＭＳ Ｐゴシック"/>
            <family val="3"/>
            <charset val="128"/>
          </rPr>
          <t>「契約工事名」、「表彰状記載工事名」を選択</t>
        </r>
      </text>
    </comment>
    <comment ref="B25" authorId="0" shapeId="0">
      <text>
        <r>
          <rPr>
            <b/>
            <sz val="9"/>
            <color indexed="81"/>
            <rFont val="ＭＳ Ｐゴシック"/>
            <family val="3"/>
            <charset val="128"/>
          </rPr>
          <t>「第1ｸﾞﾙｰﾌﾟ」、「第2ｸﾞﾙｰﾌﾟ」を選択</t>
        </r>
      </text>
    </comment>
    <comment ref="B26" authorId="0" shapeId="0">
      <text>
        <r>
          <rPr>
            <b/>
            <sz val="9"/>
            <color indexed="81"/>
            <rFont val="ＭＳ Ｐゴシック"/>
            <family val="3"/>
            <charset val="128"/>
          </rPr>
          <t>下欄を入力すると自動的に会社名が表示</t>
        </r>
      </text>
    </comment>
    <comment ref="F26" authorId="0" shapeId="0">
      <text>
        <r>
          <rPr>
            <b/>
            <sz val="9"/>
            <color indexed="81"/>
            <rFont val="ＭＳ Ｐゴシック"/>
            <family val="3"/>
            <charset val="128"/>
          </rPr>
          <t>表彰者の区分を選択</t>
        </r>
      </text>
    </comment>
    <comment ref="L26" authorId="0" shapeId="0">
      <text>
        <r>
          <rPr>
            <b/>
            <sz val="9"/>
            <color indexed="81"/>
            <rFont val="ＭＳ Ｐゴシック"/>
            <family val="3"/>
            <charset val="128"/>
          </rPr>
          <t>「契約工事名」、「表彰状記載工事名」を選択</t>
        </r>
      </text>
    </comment>
    <comment ref="B27" authorId="0" shapeId="0">
      <text>
        <r>
          <rPr>
            <b/>
            <sz val="9"/>
            <color indexed="81"/>
            <rFont val="ＭＳ Ｐゴシック"/>
            <family val="3"/>
            <charset val="128"/>
          </rPr>
          <t>「第1ｸﾞﾙｰﾌﾟ」、「第2ｸﾞﾙｰﾌﾟ」を選択</t>
        </r>
      </text>
    </comment>
    <comment ref="B28" authorId="0" shapeId="0">
      <text>
        <r>
          <rPr>
            <b/>
            <sz val="9"/>
            <color indexed="81"/>
            <rFont val="ＭＳ Ｐゴシック"/>
            <family val="3"/>
            <charset val="128"/>
          </rPr>
          <t>下欄を入力すると自動的に会社名が表示</t>
        </r>
      </text>
    </comment>
    <comment ref="F28" authorId="0" shapeId="0">
      <text>
        <r>
          <rPr>
            <b/>
            <sz val="9"/>
            <color indexed="81"/>
            <rFont val="ＭＳ Ｐゴシック"/>
            <family val="3"/>
            <charset val="128"/>
          </rPr>
          <t>表彰者の区分を選択</t>
        </r>
      </text>
    </comment>
    <comment ref="L28" authorId="0" shapeId="0">
      <text>
        <r>
          <rPr>
            <b/>
            <sz val="9"/>
            <color indexed="81"/>
            <rFont val="ＭＳ Ｐゴシック"/>
            <family val="3"/>
            <charset val="128"/>
          </rPr>
          <t>「契約工事名」、「表彰状記載工事名」を選択</t>
        </r>
      </text>
    </comment>
    <comment ref="B29" authorId="0" shapeId="0">
      <text>
        <r>
          <rPr>
            <b/>
            <sz val="9"/>
            <color indexed="81"/>
            <rFont val="ＭＳ Ｐゴシック"/>
            <family val="3"/>
            <charset val="128"/>
          </rPr>
          <t>「第1ｸﾞﾙｰﾌﾟ」、「第2ｸﾞﾙｰﾌﾟ」を選択</t>
        </r>
      </text>
    </comment>
  </commentList>
</comments>
</file>

<file path=xl/comments21.xml><?xml version="1.0" encoding="utf-8"?>
<comments xmlns="http://schemas.openxmlformats.org/spreadsheetml/2006/main">
  <authors>
    <author>福島　琢二</author>
    <author>Windows ユーザー</author>
  </authors>
  <commentList>
    <comment ref="Q2" authorId="0" shapeId="0">
      <text>
        <r>
          <rPr>
            <b/>
            <sz val="9"/>
            <color indexed="81"/>
            <rFont val="ＭＳ Ｐゴシック"/>
            <family val="3"/>
            <charset val="128"/>
          </rPr>
          <t>地域密着型表示箇所</t>
        </r>
        <r>
          <rPr>
            <sz val="9"/>
            <color indexed="81"/>
            <rFont val="ＭＳ Ｐゴシック"/>
            <family val="3"/>
            <charset val="128"/>
          </rPr>
          <t xml:space="preserve">
</t>
        </r>
      </text>
    </comment>
    <comment ref="F24" authorId="1" shapeId="0">
      <text>
        <r>
          <rPr>
            <b/>
            <sz val="9"/>
            <color indexed="81"/>
            <rFont val="MS P ゴシック"/>
            <family val="3"/>
            <charset val="128"/>
          </rPr>
          <t>プルダウンで選んでください</t>
        </r>
      </text>
    </comment>
    <comment ref="M24" authorId="1" shapeId="0">
      <text>
        <r>
          <rPr>
            <b/>
            <sz val="9"/>
            <color indexed="81"/>
            <rFont val="MS P ゴシック"/>
            <family val="3"/>
            <charset val="128"/>
          </rPr>
          <t>プルダウンで選んでください</t>
        </r>
      </text>
    </comment>
    <comment ref="F25" authorId="1" shapeId="0">
      <text>
        <r>
          <rPr>
            <b/>
            <sz val="9"/>
            <color indexed="81"/>
            <rFont val="MS P ゴシック"/>
            <family val="3"/>
            <charset val="128"/>
          </rPr>
          <t>プルダウンで選んでください</t>
        </r>
      </text>
    </comment>
    <comment ref="M25" authorId="1" shapeId="0">
      <text>
        <r>
          <rPr>
            <b/>
            <sz val="9"/>
            <color indexed="81"/>
            <rFont val="MS P ゴシック"/>
            <family val="3"/>
            <charset val="128"/>
          </rPr>
          <t>プルダウンで選んでください</t>
        </r>
      </text>
    </comment>
    <comment ref="F26" authorId="1" shapeId="0">
      <text>
        <r>
          <rPr>
            <b/>
            <sz val="9"/>
            <color indexed="81"/>
            <rFont val="MS P ゴシック"/>
            <family val="3"/>
            <charset val="128"/>
          </rPr>
          <t>プルダウンで選んでください</t>
        </r>
      </text>
    </comment>
    <comment ref="M26" authorId="1" shapeId="0">
      <text>
        <r>
          <rPr>
            <b/>
            <sz val="9"/>
            <color indexed="81"/>
            <rFont val="MS P ゴシック"/>
            <family val="3"/>
            <charset val="128"/>
          </rPr>
          <t>プルダウンで選んでください</t>
        </r>
      </text>
    </comment>
    <comment ref="F27" authorId="1" shapeId="0">
      <text>
        <r>
          <rPr>
            <b/>
            <sz val="9"/>
            <color indexed="81"/>
            <rFont val="MS P ゴシック"/>
            <family val="3"/>
            <charset val="128"/>
          </rPr>
          <t>プルダウンで選んでください</t>
        </r>
      </text>
    </comment>
    <comment ref="M27" authorId="1" shapeId="0">
      <text>
        <r>
          <rPr>
            <b/>
            <sz val="9"/>
            <color indexed="81"/>
            <rFont val="MS P ゴシック"/>
            <family val="3"/>
            <charset val="128"/>
          </rPr>
          <t>プルダウンで選んでください</t>
        </r>
      </text>
    </comment>
    <comment ref="F28" authorId="0" shapeId="0">
      <text>
        <r>
          <rPr>
            <b/>
            <sz val="9"/>
            <color indexed="81"/>
            <rFont val="ＭＳ Ｐゴシック"/>
            <family val="3"/>
            <charset val="128"/>
          </rPr>
          <t>従事時の役職を選択</t>
        </r>
      </text>
    </comment>
    <comment ref="M28" authorId="0" shapeId="0">
      <text>
        <r>
          <rPr>
            <b/>
            <sz val="9"/>
            <color indexed="81"/>
            <rFont val="ＭＳ Ｐゴシック"/>
            <family val="3"/>
            <charset val="128"/>
          </rPr>
          <t>従事時の役職を選択</t>
        </r>
      </text>
    </comment>
    <comment ref="Q142" authorId="0" shapeId="0">
      <text>
        <r>
          <rPr>
            <b/>
            <sz val="9"/>
            <color indexed="81"/>
            <rFont val="ＭＳ Ｐゴシック"/>
            <family val="3"/>
            <charset val="128"/>
          </rPr>
          <t>地域密着型表示箇所</t>
        </r>
        <r>
          <rPr>
            <sz val="9"/>
            <color indexed="81"/>
            <rFont val="ＭＳ Ｐゴシック"/>
            <family val="3"/>
            <charset val="128"/>
          </rPr>
          <t xml:space="preserve">
</t>
        </r>
      </text>
    </comment>
    <comment ref="F164" authorId="1" shapeId="0">
      <text>
        <r>
          <rPr>
            <b/>
            <sz val="9"/>
            <color indexed="81"/>
            <rFont val="MS P ゴシック"/>
            <family val="3"/>
            <charset val="128"/>
          </rPr>
          <t>プルダウンで選んでください</t>
        </r>
      </text>
    </comment>
    <comment ref="M164" authorId="1" shapeId="0">
      <text>
        <r>
          <rPr>
            <b/>
            <sz val="9"/>
            <color indexed="81"/>
            <rFont val="MS P ゴシック"/>
            <family val="3"/>
            <charset val="128"/>
          </rPr>
          <t>プルダウンで選んでください</t>
        </r>
      </text>
    </comment>
    <comment ref="F165" authorId="1" shapeId="0">
      <text>
        <r>
          <rPr>
            <b/>
            <sz val="9"/>
            <color indexed="81"/>
            <rFont val="MS P ゴシック"/>
            <family val="3"/>
            <charset val="128"/>
          </rPr>
          <t>プルダウンで選んでください</t>
        </r>
      </text>
    </comment>
    <comment ref="M165" authorId="1" shapeId="0">
      <text>
        <r>
          <rPr>
            <b/>
            <sz val="9"/>
            <color indexed="81"/>
            <rFont val="MS P ゴシック"/>
            <family val="3"/>
            <charset val="128"/>
          </rPr>
          <t>プルダウンで選んでください</t>
        </r>
      </text>
    </comment>
    <comment ref="F166" authorId="1" shapeId="0">
      <text>
        <r>
          <rPr>
            <b/>
            <sz val="9"/>
            <color indexed="81"/>
            <rFont val="MS P ゴシック"/>
            <family val="3"/>
            <charset val="128"/>
          </rPr>
          <t>プルダウンで選んでください</t>
        </r>
      </text>
    </comment>
    <comment ref="M166" authorId="1" shapeId="0">
      <text>
        <r>
          <rPr>
            <b/>
            <sz val="9"/>
            <color indexed="81"/>
            <rFont val="MS P ゴシック"/>
            <family val="3"/>
            <charset val="128"/>
          </rPr>
          <t>プルダウンで選んでください</t>
        </r>
      </text>
    </comment>
    <comment ref="F167" authorId="1" shapeId="0">
      <text>
        <r>
          <rPr>
            <b/>
            <sz val="9"/>
            <color indexed="81"/>
            <rFont val="MS P ゴシック"/>
            <family val="3"/>
            <charset val="128"/>
          </rPr>
          <t>プルダウンで選んでください</t>
        </r>
      </text>
    </comment>
    <comment ref="M167" authorId="1" shapeId="0">
      <text>
        <r>
          <rPr>
            <b/>
            <sz val="9"/>
            <color indexed="81"/>
            <rFont val="MS P ゴシック"/>
            <family val="3"/>
            <charset val="128"/>
          </rPr>
          <t>プルダウンで選んでください</t>
        </r>
      </text>
    </comment>
    <comment ref="F168" authorId="0" shapeId="0">
      <text>
        <r>
          <rPr>
            <b/>
            <sz val="9"/>
            <color indexed="81"/>
            <rFont val="ＭＳ Ｐゴシック"/>
            <family val="3"/>
            <charset val="128"/>
          </rPr>
          <t>従事時の役職を選択</t>
        </r>
      </text>
    </comment>
    <comment ref="M168" authorId="0" shapeId="0">
      <text>
        <r>
          <rPr>
            <b/>
            <sz val="9"/>
            <color indexed="81"/>
            <rFont val="ＭＳ Ｐゴシック"/>
            <family val="3"/>
            <charset val="128"/>
          </rPr>
          <t>従事時の役職を選択</t>
        </r>
      </text>
    </comment>
    <comment ref="Q195" authorId="0" shapeId="0">
      <text>
        <r>
          <rPr>
            <b/>
            <sz val="9"/>
            <color indexed="81"/>
            <rFont val="ＭＳ Ｐゴシック"/>
            <family val="3"/>
            <charset val="128"/>
          </rPr>
          <t>地域密着型表示箇所</t>
        </r>
        <r>
          <rPr>
            <sz val="9"/>
            <color indexed="81"/>
            <rFont val="ＭＳ Ｐゴシック"/>
            <family val="3"/>
            <charset val="128"/>
          </rPr>
          <t xml:space="preserve">
</t>
        </r>
      </text>
    </comment>
    <comment ref="F217" authorId="1" shapeId="0">
      <text>
        <r>
          <rPr>
            <b/>
            <sz val="9"/>
            <color indexed="81"/>
            <rFont val="MS P ゴシック"/>
            <family val="3"/>
            <charset val="128"/>
          </rPr>
          <t>プルダウンで選んでください</t>
        </r>
      </text>
    </comment>
    <comment ref="M217" authorId="1" shapeId="0">
      <text>
        <r>
          <rPr>
            <b/>
            <sz val="9"/>
            <color indexed="81"/>
            <rFont val="MS P ゴシック"/>
            <family val="3"/>
            <charset val="128"/>
          </rPr>
          <t>プルダウンで選んでください</t>
        </r>
      </text>
    </comment>
    <comment ref="F218" authorId="1" shapeId="0">
      <text>
        <r>
          <rPr>
            <b/>
            <sz val="9"/>
            <color indexed="81"/>
            <rFont val="MS P ゴシック"/>
            <family val="3"/>
            <charset val="128"/>
          </rPr>
          <t>プルダウンで選んでください</t>
        </r>
      </text>
    </comment>
    <comment ref="M218" authorId="1" shapeId="0">
      <text>
        <r>
          <rPr>
            <b/>
            <sz val="9"/>
            <color indexed="81"/>
            <rFont val="MS P ゴシック"/>
            <family val="3"/>
            <charset val="128"/>
          </rPr>
          <t>プルダウンで選んでください</t>
        </r>
      </text>
    </comment>
    <comment ref="F219" authorId="1" shapeId="0">
      <text>
        <r>
          <rPr>
            <b/>
            <sz val="9"/>
            <color indexed="81"/>
            <rFont val="MS P ゴシック"/>
            <family val="3"/>
            <charset val="128"/>
          </rPr>
          <t>プルダウンで選んでください</t>
        </r>
      </text>
    </comment>
    <comment ref="M219" authorId="1" shapeId="0">
      <text>
        <r>
          <rPr>
            <b/>
            <sz val="9"/>
            <color indexed="81"/>
            <rFont val="MS P ゴシック"/>
            <family val="3"/>
            <charset val="128"/>
          </rPr>
          <t>プルダウンで選んでください</t>
        </r>
      </text>
    </comment>
    <comment ref="F220" authorId="1" shapeId="0">
      <text>
        <r>
          <rPr>
            <b/>
            <sz val="9"/>
            <color indexed="81"/>
            <rFont val="MS P ゴシック"/>
            <family val="3"/>
            <charset val="128"/>
          </rPr>
          <t>プルダウンで選んでください</t>
        </r>
      </text>
    </comment>
    <comment ref="M220" authorId="1" shapeId="0">
      <text>
        <r>
          <rPr>
            <b/>
            <sz val="9"/>
            <color indexed="81"/>
            <rFont val="MS P ゴシック"/>
            <family val="3"/>
            <charset val="128"/>
          </rPr>
          <t>プルダウンで選んでください</t>
        </r>
      </text>
    </comment>
    <comment ref="F221" authorId="0" shapeId="0">
      <text>
        <r>
          <rPr>
            <b/>
            <sz val="9"/>
            <color indexed="81"/>
            <rFont val="ＭＳ Ｐゴシック"/>
            <family val="3"/>
            <charset val="128"/>
          </rPr>
          <t>従事時の役職を選択</t>
        </r>
      </text>
    </comment>
    <comment ref="M221" authorId="0" shapeId="0">
      <text>
        <r>
          <rPr>
            <b/>
            <sz val="9"/>
            <color indexed="81"/>
            <rFont val="ＭＳ Ｐゴシック"/>
            <family val="3"/>
            <charset val="128"/>
          </rPr>
          <t>従事時の役職を選択</t>
        </r>
      </text>
    </comment>
  </commentList>
</comments>
</file>

<file path=xl/comments22.xml><?xml version="1.0" encoding="utf-8"?>
<comments xmlns="http://schemas.openxmlformats.org/spreadsheetml/2006/main">
  <authors>
    <author>福島　琢二</author>
  </authors>
  <commentList>
    <comment ref="F14" authorId="0" shapeId="0">
      <text>
        <r>
          <rPr>
            <b/>
            <sz val="9"/>
            <color indexed="81"/>
            <rFont val="ＭＳ Ｐゴシック"/>
            <family val="3"/>
            <charset val="128"/>
          </rPr>
          <t>表彰の種類を選択
注）県表彰の種類は、表彰を受けた当該工事で判断する</t>
        </r>
      </text>
    </comment>
    <comment ref="F15" authorId="0" shapeId="0">
      <text>
        <r>
          <rPr>
            <b/>
            <sz val="9"/>
            <color indexed="81"/>
            <rFont val="ＭＳ Ｐゴシック"/>
            <family val="3"/>
            <charset val="128"/>
          </rPr>
          <t>受賞年度に変更</t>
        </r>
      </text>
    </comment>
    <comment ref="F16" authorId="0" shapeId="0">
      <text>
        <r>
          <rPr>
            <b/>
            <sz val="9"/>
            <color indexed="81"/>
            <rFont val="ＭＳ Ｐゴシック"/>
            <family val="3"/>
            <charset val="128"/>
          </rPr>
          <t>「契約工事名」、「表彰状記載工事名」を選択</t>
        </r>
      </text>
    </comment>
    <comment ref="F23" authorId="0" shapeId="0">
      <text>
        <r>
          <rPr>
            <b/>
            <sz val="9"/>
            <color indexed="81"/>
            <rFont val="ＭＳ Ｐゴシック"/>
            <family val="3"/>
            <charset val="128"/>
          </rPr>
          <t>表彰の種類を選択
注）県表彰の種類は、表彰を受けた当該工事で判断する</t>
        </r>
      </text>
    </comment>
    <comment ref="F24" authorId="0" shapeId="0">
      <text>
        <r>
          <rPr>
            <b/>
            <sz val="9"/>
            <color indexed="81"/>
            <rFont val="ＭＳ Ｐゴシック"/>
            <family val="3"/>
            <charset val="128"/>
          </rPr>
          <t>受賞年度に変更</t>
        </r>
      </text>
    </comment>
    <comment ref="F25" authorId="0" shapeId="0">
      <text>
        <r>
          <rPr>
            <b/>
            <sz val="9"/>
            <color indexed="81"/>
            <rFont val="ＭＳ Ｐゴシック"/>
            <family val="3"/>
            <charset val="128"/>
          </rPr>
          <t>「契約工事名」、「表彰状記載工事名」を選択</t>
        </r>
      </text>
    </comment>
    <comment ref="F32" authorId="0" shapeId="0">
      <text>
        <r>
          <rPr>
            <b/>
            <sz val="9"/>
            <color indexed="81"/>
            <rFont val="ＭＳ Ｐゴシック"/>
            <family val="3"/>
            <charset val="128"/>
          </rPr>
          <t>表彰の種類を選択
注）県表彰の種類は、表彰を受けた当該工事で判断する</t>
        </r>
      </text>
    </comment>
    <comment ref="F33" authorId="0" shapeId="0">
      <text>
        <r>
          <rPr>
            <b/>
            <sz val="9"/>
            <color indexed="81"/>
            <rFont val="ＭＳ Ｐゴシック"/>
            <family val="3"/>
            <charset val="128"/>
          </rPr>
          <t>受賞年度に変更</t>
        </r>
      </text>
    </comment>
    <comment ref="F34" authorId="0" shapeId="0">
      <text>
        <r>
          <rPr>
            <b/>
            <sz val="9"/>
            <color indexed="81"/>
            <rFont val="ＭＳ Ｐゴシック"/>
            <family val="3"/>
            <charset val="128"/>
          </rPr>
          <t>「契約工事名」、「表彰状記載工事名」を選択</t>
        </r>
      </text>
    </comment>
  </commentList>
</comments>
</file>

<file path=xl/comments23.xml><?xml version="1.0" encoding="utf-8"?>
<comments xmlns="http://schemas.openxmlformats.org/spreadsheetml/2006/main">
  <authors>
    <author>福島　琢二</author>
    <author>310361</author>
  </authors>
  <commentList>
    <comment ref="P1" authorId="0" shapeId="0">
      <text>
        <r>
          <rPr>
            <b/>
            <sz val="9"/>
            <color indexed="81"/>
            <rFont val="ＭＳ Ｐゴシック"/>
            <family val="3"/>
            <charset val="128"/>
          </rPr>
          <t>地域密着型表示箇所</t>
        </r>
        <r>
          <rPr>
            <sz val="9"/>
            <color indexed="81"/>
            <rFont val="ＭＳ Ｐゴシック"/>
            <family val="3"/>
            <charset val="128"/>
          </rPr>
          <t xml:space="preserve">
</t>
        </r>
      </text>
    </comment>
    <comment ref="K12" authorId="1" shapeId="0">
      <text>
        <r>
          <rPr>
            <b/>
            <sz val="9"/>
            <color indexed="81"/>
            <rFont val="ＭＳ Ｐゴシック"/>
            <family val="3"/>
            <charset val="128"/>
          </rPr>
          <t>評価対象地域内であることが分かるよう記載
(例)○○市△△町</t>
        </r>
      </text>
    </comment>
    <comment ref="K13" authorId="1" shapeId="0">
      <text>
        <r>
          <rPr>
            <b/>
            <sz val="9"/>
            <color indexed="81"/>
            <rFont val="ＭＳ Ｐゴシック"/>
            <family val="3"/>
            <charset val="128"/>
          </rPr>
          <t>評価対象地域内であることが分かるよう記載
(例)○○市△△町</t>
        </r>
      </text>
    </comment>
    <comment ref="K14" authorId="1" shapeId="0">
      <text>
        <r>
          <rPr>
            <b/>
            <sz val="9"/>
            <color indexed="81"/>
            <rFont val="ＭＳ Ｐゴシック"/>
            <family val="3"/>
            <charset val="128"/>
          </rPr>
          <t>評価対象地域内であることが分かるよう記載
(例)○○市△△町</t>
        </r>
      </text>
    </comment>
    <comment ref="K15" authorId="1" shapeId="0">
      <text>
        <r>
          <rPr>
            <b/>
            <sz val="9"/>
            <color indexed="81"/>
            <rFont val="ＭＳ Ｐゴシック"/>
            <family val="3"/>
            <charset val="128"/>
          </rPr>
          <t>評価対象地域内であることが分かるよう記載
(例)○○市△△町</t>
        </r>
      </text>
    </comment>
    <comment ref="C22" authorId="1" shapeId="0">
      <text>
        <r>
          <rPr>
            <b/>
            <sz val="9"/>
            <color indexed="81"/>
            <rFont val="ＭＳ Ｐゴシック"/>
            <family val="3"/>
            <charset val="128"/>
          </rPr>
          <t>愛護団体認定証記載の団体名を記入</t>
        </r>
      </text>
    </comment>
    <comment ref="I22" authorId="1" shapeId="0">
      <text>
        <r>
          <rPr>
            <b/>
            <sz val="9"/>
            <color indexed="81"/>
            <rFont val="ＭＳ Ｐゴシック"/>
            <family val="3"/>
            <charset val="128"/>
          </rPr>
          <t>評価対象地域内であることが分かるよう記載
(例)○○市△△町</t>
        </r>
      </text>
    </comment>
    <comment ref="C23" authorId="1" shapeId="0">
      <text>
        <r>
          <rPr>
            <b/>
            <sz val="9"/>
            <color indexed="81"/>
            <rFont val="ＭＳ Ｐゴシック"/>
            <family val="3"/>
            <charset val="128"/>
          </rPr>
          <t>愛護団体認定証記載の団体名を記入</t>
        </r>
      </text>
    </comment>
    <comment ref="I23" authorId="1" shapeId="0">
      <text>
        <r>
          <rPr>
            <b/>
            <sz val="9"/>
            <color indexed="81"/>
            <rFont val="ＭＳ Ｐゴシック"/>
            <family val="3"/>
            <charset val="128"/>
          </rPr>
          <t>評価対象地域内であることが分かるよう記載
(例)○○市△△町</t>
        </r>
      </text>
    </comment>
    <comment ref="C24" authorId="1" shapeId="0">
      <text>
        <r>
          <rPr>
            <b/>
            <sz val="9"/>
            <color indexed="81"/>
            <rFont val="ＭＳ Ｐゴシック"/>
            <family val="3"/>
            <charset val="128"/>
          </rPr>
          <t>愛護団体認定証記載の団体名を記入</t>
        </r>
      </text>
    </comment>
    <comment ref="I24" authorId="1" shapeId="0">
      <text>
        <r>
          <rPr>
            <b/>
            <sz val="9"/>
            <color indexed="81"/>
            <rFont val="ＭＳ Ｐゴシック"/>
            <family val="3"/>
            <charset val="128"/>
          </rPr>
          <t>評価対象地域内であることが分かるよう記載
(例)○○市△△町</t>
        </r>
      </text>
    </comment>
    <comment ref="C25" authorId="1" shapeId="0">
      <text>
        <r>
          <rPr>
            <b/>
            <sz val="9"/>
            <color indexed="81"/>
            <rFont val="ＭＳ Ｐゴシック"/>
            <family val="3"/>
            <charset val="128"/>
          </rPr>
          <t>愛護団体認定証記載の団体名を記入</t>
        </r>
      </text>
    </comment>
    <comment ref="I25" authorId="1" shapeId="0">
      <text>
        <r>
          <rPr>
            <b/>
            <sz val="9"/>
            <color indexed="81"/>
            <rFont val="ＭＳ Ｐゴシック"/>
            <family val="3"/>
            <charset val="128"/>
          </rPr>
          <t>評価対象地域内であることが分かるよう記載
(例)○○市△△町</t>
        </r>
      </text>
    </comment>
  </commentList>
</comments>
</file>

<file path=xl/comments24.xml><?xml version="1.0" encoding="utf-8"?>
<comments xmlns="http://schemas.openxmlformats.org/spreadsheetml/2006/main">
  <authors>
    <author>940518</author>
  </authors>
  <commentList>
    <comment ref="M40" authorId="0" shapeId="0">
      <text>
        <r>
          <rPr>
            <sz val="10"/>
            <color indexed="81"/>
            <rFont val="ＭＳ Ｐ明朝"/>
            <family val="1"/>
            <charset val="128"/>
          </rPr>
          <t xml:space="preserve">初期値として建設業の除外率２０％を記入しています。
他の業種で除外率が異なる場合には、修正願います。
</t>
        </r>
      </text>
    </comment>
  </commentList>
</comments>
</file>

<file path=xl/comments25.xml><?xml version="1.0" encoding="utf-8"?>
<comments xmlns="http://schemas.openxmlformats.org/spreadsheetml/2006/main">
  <authors>
    <author>940518</author>
  </authors>
  <commentList>
    <comment ref="M40" authorId="0" shapeId="0">
      <text>
        <r>
          <rPr>
            <sz val="10"/>
            <color indexed="81"/>
            <rFont val="ＭＳ Ｐ明朝"/>
            <family val="1"/>
            <charset val="128"/>
          </rPr>
          <t xml:space="preserve">初期値として建設業の除外率２０％を記入しています。
他の業種で除外率が異なる場合には、修正願います。
</t>
        </r>
      </text>
    </comment>
  </commentList>
</comments>
</file>

<file path=xl/comments26.xml><?xml version="1.0" encoding="utf-8"?>
<comments xmlns="http://schemas.openxmlformats.org/spreadsheetml/2006/main">
  <authors>
    <author>福島　琢二</author>
  </authors>
  <commentList>
    <comment ref="E13" authorId="0" shapeId="0">
      <text>
        <r>
          <rPr>
            <b/>
            <sz val="9"/>
            <color indexed="81"/>
            <rFont val="ＭＳ Ｐゴシック"/>
            <family val="3"/>
            <charset val="128"/>
          </rPr>
          <t>「有」、「無」を選択</t>
        </r>
      </text>
    </comment>
    <comment ref="L13" authorId="0" shapeId="0">
      <text>
        <r>
          <rPr>
            <b/>
            <sz val="9"/>
            <color indexed="81"/>
            <rFont val="ＭＳ Ｐゴシック"/>
            <family val="3"/>
            <charset val="128"/>
          </rPr>
          <t>「有」、「無」を選択</t>
        </r>
      </text>
    </comment>
    <comment ref="N15" authorId="0" shapeId="0">
      <text>
        <r>
          <rPr>
            <b/>
            <sz val="9"/>
            <color indexed="81"/>
            <rFont val="ＭＳ Ｐゴシック"/>
            <family val="3"/>
            <charset val="128"/>
          </rPr>
          <t>認定期間を記入
（例）令和○年○月○日</t>
        </r>
      </text>
    </comment>
    <comment ref="E17" authorId="0" shapeId="0">
      <text>
        <r>
          <rPr>
            <b/>
            <sz val="9"/>
            <color indexed="81"/>
            <rFont val="ＭＳ Ｐゴシック"/>
            <family val="3"/>
            <charset val="128"/>
          </rPr>
          <t>「有」、「無」を選択</t>
        </r>
      </text>
    </comment>
    <comment ref="L17" authorId="0" shapeId="0">
      <text>
        <r>
          <rPr>
            <b/>
            <sz val="9"/>
            <color indexed="81"/>
            <rFont val="ＭＳ Ｐゴシック"/>
            <family val="3"/>
            <charset val="128"/>
          </rPr>
          <t>「有」、「無」を選択</t>
        </r>
      </text>
    </comment>
    <comment ref="N19" authorId="0" shapeId="0">
      <text>
        <r>
          <rPr>
            <b/>
            <sz val="9"/>
            <color indexed="81"/>
            <rFont val="ＭＳ Ｐゴシック"/>
            <family val="3"/>
            <charset val="128"/>
          </rPr>
          <t>認定期間を記入
（例）令和○年○月○日</t>
        </r>
      </text>
    </comment>
  </commentList>
</comments>
</file>

<file path=xl/comments27.xml><?xml version="1.0" encoding="utf-8"?>
<comments xmlns="http://schemas.openxmlformats.org/spreadsheetml/2006/main">
  <authors>
    <author>Windows ユーザー</author>
  </authors>
  <commentList>
    <comment ref="F29" authorId="0" shapeId="0">
      <text>
        <r>
          <rPr>
            <b/>
            <sz val="9"/>
            <color indexed="81"/>
            <rFont val="MS P ゴシック"/>
            <family val="3"/>
            <charset val="128"/>
          </rPr>
          <t>プルダウンから選んでください</t>
        </r>
      </text>
    </comment>
    <comment ref="M29" authorId="0" shapeId="0">
      <text>
        <r>
          <rPr>
            <b/>
            <sz val="9"/>
            <color indexed="81"/>
            <rFont val="MS P ゴシック"/>
            <family val="3"/>
            <charset val="128"/>
          </rPr>
          <t>プルダウンから選んでください</t>
        </r>
      </text>
    </comment>
    <comment ref="F30" authorId="0" shapeId="0">
      <text>
        <r>
          <rPr>
            <b/>
            <sz val="9"/>
            <color indexed="81"/>
            <rFont val="MS P ゴシック"/>
            <family val="3"/>
            <charset val="128"/>
          </rPr>
          <t>プルダウンから選んでください</t>
        </r>
      </text>
    </comment>
    <comment ref="M30" authorId="0" shapeId="0">
      <text>
        <r>
          <rPr>
            <b/>
            <sz val="9"/>
            <color indexed="81"/>
            <rFont val="MS P ゴシック"/>
            <family val="3"/>
            <charset val="128"/>
          </rPr>
          <t>プルダウンから選んでください</t>
        </r>
      </text>
    </comment>
  </commentList>
</comments>
</file>

<file path=xl/comments3.xml><?xml version="1.0" encoding="utf-8"?>
<comments xmlns="http://schemas.openxmlformats.org/spreadsheetml/2006/main">
  <authors>
    <author>福島　琢二</author>
  </authors>
  <commentList>
    <comment ref="E17" authorId="0" shapeId="0">
      <text>
        <r>
          <rPr>
            <b/>
            <sz val="14"/>
            <color indexed="81"/>
            <rFont val="ＭＳ Ｐゴシック"/>
            <family val="3"/>
            <charset val="128"/>
          </rPr>
          <t>実績が少ない工種で適用</t>
        </r>
        <r>
          <rPr>
            <sz val="14"/>
            <color indexed="81"/>
            <rFont val="ＭＳ Ｐゴシック"/>
            <family val="3"/>
            <charset val="128"/>
          </rPr>
          <t xml:space="preserve">
</t>
        </r>
      </text>
    </comment>
  </commentList>
</comments>
</file>

<file path=xl/comments4.xml><?xml version="1.0" encoding="utf-8"?>
<comments xmlns="http://schemas.openxmlformats.org/spreadsheetml/2006/main">
  <authors>
    <author>福島　琢二</author>
  </authors>
  <commentList>
    <comment ref="F18" authorId="0" shapeId="0">
      <text>
        <r>
          <rPr>
            <b/>
            <sz val="14"/>
            <color indexed="81"/>
            <rFont val="ＭＳ Ｐゴシック"/>
            <family val="3"/>
            <charset val="128"/>
          </rPr>
          <t>実績の少ない工種で適用</t>
        </r>
      </text>
    </comment>
    <comment ref="L44" authorId="0" shapeId="0">
      <text>
        <r>
          <rPr>
            <b/>
            <sz val="12"/>
            <color indexed="81"/>
            <rFont val="ＭＳ Ｐゴシック"/>
            <family val="3"/>
            <charset val="128"/>
          </rPr>
          <t>工事名</t>
        </r>
      </text>
    </comment>
    <comment ref="U44" authorId="0" shapeId="0">
      <text>
        <r>
          <rPr>
            <b/>
            <sz val="12"/>
            <color indexed="81"/>
            <rFont val="ＭＳ Ｐゴシック"/>
            <family val="3"/>
            <charset val="128"/>
          </rPr>
          <t>ユニット数</t>
        </r>
      </text>
    </comment>
    <comment ref="X44" authorId="0" shapeId="0">
      <text>
        <r>
          <rPr>
            <b/>
            <sz val="12"/>
            <color indexed="81"/>
            <rFont val="ＭＳ Ｐゴシック"/>
            <family val="3"/>
            <charset val="128"/>
          </rPr>
          <t>名称</t>
        </r>
        <r>
          <rPr>
            <sz val="9"/>
            <color indexed="81"/>
            <rFont val="ＭＳ Ｐゴシック"/>
            <family val="3"/>
            <charset val="128"/>
          </rPr>
          <t xml:space="preserve">
</t>
        </r>
      </text>
    </comment>
    <comment ref="AD44" authorId="0" shapeId="0">
      <text>
        <r>
          <rPr>
            <b/>
            <sz val="12"/>
            <color indexed="81"/>
            <rFont val="ＭＳ Ｐゴシック"/>
            <family val="3"/>
            <charset val="128"/>
          </rPr>
          <t>工事名</t>
        </r>
        <r>
          <rPr>
            <sz val="9"/>
            <color indexed="81"/>
            <rFont val="ＭＳ Ｐゴシック"/>
            <family val="3"/>
            <charset val="128"/>
          </rPr>
          <t xml:space="preserve">
</t>
        </r>
      </text>
    </comment>
    <comment ref="AM44" authorId="0" shapeId="0">
      <text>
        <r>
          <rPr>
            <b/>
            <sz val="12"/>
            <color indexed="81"/>
            <rFont val="ＭＳ Ｐゴシック"/>
            <family val="3"/>
            <charset val="128"/>
          </rPr>
          <t>ユニット数</t>
        </r>
      </text>
    </comment>
    <comment ref="AP44" authorId="0" shapeId="0">
      <text>
        <r>
          <rPr>
            <b/>
            <sz val="12"/>
            <color indexed="81"/>
            <rFont val="ＭＳ Ｐゴシック"/>
            <family val="3"/>
            <charset val="128"/>
          </rPr>
          <t>名称</t>
        </r>
        <r>
          <rPr>
            <sz val="9"/>
            <color indexed="81"/>
            <rFont val="ＭＳ Ｐゴシック"/>
            <family val="3"/>
            <charset val="128"/>
          </rPr>
          <t xml:space="preserve">
</t>
        </r>
      </text>
    </comment>
    <comment ref="AV44" authorId="0" shapeId="0">
      <text>
        <r>
          <rPr>
            <b/>
            <sz val="12"/>
            <color indexed="81"/>
            <rFont val="ＭＳ Ｐゴシック"/>
            <family val="3"/>
            <charset val="128"/>
          </rPr>
          <t>工事名</t>
        </r>
        <r>
          <rPr>
            <sz val="9"/>
            <color indexed="81"/>
            <rFont val="ＭＳ Ｐゴシック"/>
            <family val="3"/>
            <charset val="128"/>
          </rPr>
          <t xml:space="preserve">
</t>
        </r>
      </text>
    </comment>
    <comment ref="BE44" authorId="0" shapeId="0">
      <text>
        <r>
          <rPr>
            <b/>
            <sz val="12"/>
            <color indexed="81"/>
            <rFont val="ＭＳ Ｐゴシック"/>
            <family val="3"/>
            <charset val="128"/>
          </rPr>
          <t>ユニット数</t>
        </r>
      </text>
    </comment>
    <comment ref="BH44" authorId="0" shapeId="0">
      <text>
        <r>
          <rPr>
            <b/>
            <sz val="12"/>
            <color indexed="81"/>
            <rFont val="ＭＳ Ｐゴシック"/>
            <family val="3"/>
            <charset val="128"/>
          </rPr>
          <t>名称</t>
        </r>
        <r>
          <rPr>
            <sz val="9"/>
            <color indexed="81"/>
            <rFont val="ＭＳ Ｐゴシック"/>
            <family val="3"/>
            <charset val="128"/>
          </rPr>
          <t xml:space="preserve">
</t>
        </r>
      </text>
    </comment>
    <comment ref="BN44" authorId="0" shapeId="0">
      <text>
        <r>
          <rPr>
            <b/>
            <sz val="12"/>
            <color indexed="81"/>
            <rFont val="ＭＳ Ｐゴシック"/>
            <family val="3"/>
            <charset val="128"/>
          </rPr>
          <t>工事名</t>
        </r>
        <r>
          <rPr>
            <sz val="9"/>
            <color indexed="81"/>
            <rFont val="ＭＳ Ｐゴシック"/>
            <family val="3"/>
            <charset val="128"/>
          </rPr>
          <t xml:space="preserve">
</t>
        </r>
      </text>
    </comment>
    <comment ref="L45" authorId="0" shapeId="0">
      <text>
        <r>
          <rPr>
            <b/>
            <sz val="12"/>
            <color indexed="81"/>
            <rFont val="ＭＳ Ｐゴシック"/>
            <family val="3"/>
            <charset val="128"/>
          </rPr>
          <t>表彰種類</t>
        </r>
        <r>
          <rPr>
            <sz val="9"/>
            <color indexed="81"/>
            <rFont val="ＭＳ Ｐゴシック"/>
            <family val="3"/>
            <charset val="128"/>
          </rPr>
          <t xml:space="preserve">
</t>
        </r>
      </text>
    </comment>
    <comment ref="X45" authorId="0" shapeId="0">
      <text>
        <r>
          <rPr>
            <b/>
            <sz val="12"/>
            <color indexed="81"/>
            <rFont val="ＭＳ Ｐゴシック"/>
            <family val="3"/>
            <charset val="128"/>
          </rPr>
          <t>取得年</t>
        </r>
      </text>
    </comment>
    <comment ref="AD45" authorId="0" shapeId="0">
      <text>
        <r>
          <rPr>
            <b/>
            <sz val="12"/>
            <color indexed="81"/>
            <rFont val="ＭＳ Ｐゴシック"/>
            <family val="3"/>
            <charset val="128"/>
          </rPr>
          <t>表彰種類</t>
        </r>
      </text>
    </comment>
    <comment ref="AP45" authorId="0" shapeId="0">
      <text>
        <r>
          <rPr>
            <b/>
            <sz val="12"/>
            <color indexed="81"/>
            <rFont val="ＭＳ Ｐゴシック"/>
            <family val="3"/>
            <charset val="128"/>
          </rPr>
          <t>取得年</t>
        </r>
      </text>
    </comment>
    <comment ref="AV45" authorId="0" shapeId="0">
      <text>
        <r>
          <rPr>
            <b/>
            <sz val="12"/>
            <color indexed="81"/>
            <rFont val="ＭＳ Ｐゴシック"/>
            <family val="3"/>
            <charset val="128"/>
          </rPr>
          <t>表彰種類</t>
        </r>
      </text>
    </comment>
    <comment ref="BH45" authorId="0" shapeId="0">
      <text>
        <r>
          <rPr>
            <b/>
            <sz val="12"/>
            <color indexed="81"/>
            <rFont val="ＭＳ Ｐゴシック"/>
            <family val="3"/>
            <charset val="128"/>
          </rPr>
          <t>取得年</t>
        </r>
      </text>
    </comment>
    <comment ref="BN45" authorId="0" shapeId="0">
      <text>
        <r>
          <rPr>
            <b/>
            <sz val="12"/>
            <color indexed="81"/>
            <rFont val="ＭＳ Ｐゴシック"/>
            <family val="3"/>
            <charset val="128"/>
          </rPr>
          <t>表彰種類</t>
        </r>
      </text>
    </comment>
    <comment ref="DA45" authorId="0" shapeId="0">
      <text>
        <r>
          <rPr>
            <b/>
            <sz val="12"/>
            <color indexed="81"/>
            <rFont val="ＭＳ Ｐゴシック"/>
            <family val="3"/>
            <charset val="128"/>
          </rPr>
          <t>活動日</t>
        </r>
      </text>
    </comment>
    <comment ref="L46" authorId="0" shapeId="0">
      <text>
        <r>
          <rPr>
            <b/>
            <sz val="12"/>
            <color indexed="81"/>
            <rFont val="ＭＳ Ｐゴシック"/>
            <family val="3"/>
            <charset val="128"/>
          </rPr>
          <t>受賞年度</t>
        </r>
      </text>
    </comment>
    <comment ref="AD46" authorId="0" shapeId="0">
      <text>
        <r>
          <rPr>
            <b/>
            <sz val="12"/>
            <color indexed="81"/>
            <rFont val="ＭＳ Ｐゴシック"/>
            <family val="3"/>
            <charset val="128"/>
          </rPr>
          <t>受賞年度</t>
        </r>
        <r>
          <rPr>
            <sz val="9"/>
            <color indexed="81"/>
            <rFont val="ＭＳ Ｐゴシック"/>
            <family val="3"/>
            <charset val="128"/>
          </rPr>
          <t xml:space="preserve">
</t>
        </r>
      </text>
    </comment>
    <comment ref="AV46" authorId="0" shapeId="0">
      <text>
        <r>
          <rPr>
            <b/>
            <sz val="12"/>
            <color indexed="81"/>
            <rFont val="ＭＳ Ｐゴシック"/>
            <family val="3"/>
            <charset val="128"/>
          </rPr>
          <t>受賞年度</t>
        </r>
        <r>
          <rPr>
            <sz val="9"/>
            <color indexed="81"/>
            <rFont val="ＭＳ Ｐゴシック"/>
            <family val="3"/>
            <charset val="128"/>
          </rPr>
          <t xml:space="preserve">
</t>
        </r>
      </text>
    </comment>
    <comment ref="BN46" authorId="0" shapeId="0">
      <text>
        <r>
          <rPr>
            <b/>
            <sz val="12"/>
            <color indexed="81"/>
            <rFont val="ＭＳ Ｐゴシック"/>
            <family val="3"/>
            <charset val="128"/>
          </rPr>
          <t>受賞年度</t>
        </r>
        <r>
          <rPr>
            <sz val="9"/>
            <color indexed="81"/>
            <rFont val="ＭＳ Ｐゴシック"/>
            <family val="3"/>
            <charset val="128"/>
          </rPr>
          <t xml:space="preserve">
</t>
        </r>
      </text>
    </comment>
    <comment ref="DA46" authorId="0" shapeId="0">
      <text>
        <r>
          <rPr>
            <b/>
            <sz val="12"/>
            <color indexed="81"/>
            <rFont val="ＭＳ Ｐゴシック"/>
            <family val="3"/>
            <charset val="128"/>
          </rPr>
          <t>活動箇所</t>
        </r>
      </text>
    </comment>
    <comment ref="DA47" authorId="0" shapeId="0">
      <text>
        <r>
          <rPr>
            <b/>
            <sz val="12"/>
            <color indexed="81"/>
            <rFont val="ＭＳ Ｐゴシック"/>
            <family val="3"/>
            <charset val="128"/>
          </rPr>
          <t>参加人数</t>
        </r>
      </text>
    </comment>
    <comment ref="DI47" authorId="0" shapeId="0">
      <text>
        <r>
          <rPr>
            <b/>
            <sz val="9"/>
            <color indexed="81"/>
            <rFont val="ＭＳ Ｐゴシック"/>
            <family val="3"/>
            <charset val="128"/>
          </rPr>
          <t>障がい者数</t>
        </r>
        <r>
          <rPr>
            <sz val="9"/>
            <color indexed="81"/>
            <rFont val="ＭＳ Ｐゴシック"/>
            <family val="3"/>
            <charset val="128"/>
          </rPr>
          <t xml:space="preserve">
</t>
        </r>
      </text>
    </comment>
    <comment ref="DA48" authorId="0" shapeId="0">
      <text>
        <r>
          <rPr>
            <b/>
            <sz val="12"/>
            <color indexed="81"/>
            <rFont val="ＭＳ Ｐゴシック"/>
            <family val="3"/>
            <charset val="128"/>
          </rPr>
          <t>従業員数</t>
        </r>
      </text>
    </comment>
    <comment ref="DI48" authorId="0" shapeId="0">
      <text>
        <r>
          <rPr>
            <b/>
            <sz val="9"/>
            <color indexed="81"/>
            <rFont val="ＭＳ Ｐゴシック"/>
            <family val="3"/>
            <charset val="128"/>
          </rPr>
          <t>雇用義務数</t>
        </r>
      </text>
    </comment>
    <comment ref="DG49" authorId="0" shapeId="0">
      <text>
        <r>
          <rPr>
            <b/>
            <sz val="9"/>
            <color indexed="81"/>
            <rFont val="ＭＳ Ｐゴシック"/>
            <family val="3"/>
            <charset val="128"/>
          </rPr>
          <t>育児・介護</t>
        </r>
      </text>
    </comment>
    <comment ref="DA50" authorId="0" shapeId="0">
      <text>
        <r>
          <rPr>
            <b/>
            <sz val="12"/>
            <color indexed="81"/>
            <rFont val="ＭＳ Ｐゴシック"/>
            <family val="3"/>
            <charset val="128"/>
          </rPr>
          <t>活動箇所</t>
        </r>
      </text>
    </comment>
    <comment ref="DG50" authorId="0" shapeId="0">
      <text>
        <r>
          <rPr>
            <b/>
            <sz val="9"/>
            <color indexed="81"/>
            <rFont val="ＭＳ Ｐゴシック"/>
            <family val="3"/>
            <charset val="128"/>
          </rPr>
          <t>こっころ</t>
        </r>
      </text>
    </comment>
    <comment ref="DA51" authorId="0" shapeId="0">
      <text>
        <r>
          <rPr>
            <b/>
            <sz val="12"/>
            <color indexed="81"/>
            <rFont val="ＭＳ Ｐゴシック"/>
            <family val="3"/>
            <charset val="128"/>
          </rPr>
          <t>参加人数</t>
        </r>
      </text>
    </comment>
    <comment ref="DA52" authorId="0" shapeId="0">
      <text>
        <r>
          <rPr>
            <b/>
            <sz val="12"/>
            <color indexed="81"/>
            <rFont val="ＭＳ Ｐゴシック"/>
            <family val="3"/>
            <charset val="128"/>
          </rPr>
          <t>従業員数</t>
        </r>
      </text>
    </comment>
  </commentList>
</comments>
</file>

<file path=xl/comments5.xml><?xml version="1.0" encoding="utf-8"?>
<comments xmlns="http://schemas.openxmlformats.org/spreadsheetml/2006/main">
  <authors>
    <author>福島　琢二</author>
  </authors>
  <commentList>
    <comment ref="H7" authorId="0" shapeId="0">
      <text>
        <r>
          <rPr>
            <b/>
            <sz val="9"/>
            <color indexed="81"/>
            <rFont val="ＭＳ Ｐゴシック"/>
            <family val="3"/>
            <charset val="128"/>
          </rPr>
          <t>「有」、「無」を選択</t>
        </r>
      </text>
    </comment>
    <comment ref="H9" authorId="0" shapeId="0">
      <text>
        <r>
          <rPr>
            <b/>
            <sz val="9"/>
            <color indexed="81"/>
            <rFont val="ＭＳ Ｐゴシック"/>
            <family val="3"/>
            <charset val="128"/>
          </rPr>
          <t>「有」、「無」を選択</t>
        </r>
      </text>
    </comment>
  </commentList>
</comments>
</file>

<file path=xl/comments6.xml><?xml version="1.0" encoding="utf-8"?>
<comments xmlns="http://schemas.openxmlformats.org/spreadsheetml/2006/main">
  <authors>
    <author>福島　琢二</author>
  </authors>
  <commentList>
    <comment ref="H7" authorId="0" shapeId="0">
      <text>
        <r>
          <rPr>
            <b/>
            <sz val="9"/>
            <color indexed="81"/>
            <rFont val="ＭＳ Ｐゴシック"/>
            <family val="3"/>
            <charset val="128"/>
          </rPr>
          <t>「有」、「無」を選択</t>
        </r>
        <r>
          <rPr>
            <sz val="9"/>
            <color indexed="81"/>
            <rFont val="ＭＳ Ｐゴシック"/>
            <family val="3"/>
            <charset val="128"/>
          </rPr>
          <t xml:space="preserve">
</t>
        </r>
      </text>
    </comment>
    <comment ref="H9" authorId="0" shapeId="0">
      <text>
        <r>
          <rPr>
            <b/>
            <sz val="9"/>
            <color indexed="81"/>
            <rFont val="ＭＳ Ｐゴシック"/>
            <family val="3"/>
            <charset val="128"/>
          </rPr>
          <t>「有」、「無」を選択</t>
        </r>
        <r>
          <rPr>
            <sz val="9"/>
            <color indexed="81"/>
            <rFont val="ＭＳ Ｐゴシック"/>
            <family val="3"/>
            <charset val="128"/>
          </rPr>
          <t xml:space="preserve">
</t>
        </r>
      </text>
    </comment>
  </commentList>
</comments>
</file>

<file path=xl/comments7.xml><?xml version="1.0" encoding="utf-8"?>
<comments xmlns="http://schemas.openxmlformats.org/spreadsheetml/2006/main">
  <authors>
    <author>福島　琢二</author>
  </authors>
  <commentList>
    <comment ref="H7" authorId="0" shapeId="0">
      <text>
        <r>
          <rPr>
            <b/>
            <sz val="9"/>
            <color indexed="81"/>
            <rFont val="ＭＳ Ｐゴシック"/>
            <family val="3"/>
            <charset val="128"/>
          </rPr>
          <t>「有」、「無」を選択</t>
        </r>
        <r>
          <rPr>
            <sz val="9"/>
            <color indexed="81"/>
            <rFont val="ＭＳ Ｐゴシック"/>
            <family val="3"/>
            <charset val="128"/>
          </rPr>
          <t xml:space="preserve">
</t>
        </r>
      </text>
    </comment>
    <comment ref="H9" authorId="0" shapeId="0">
      <text>
        <r>
          <rPr>
            <b/>
            <sz val="9"/>
            <color indexed="81"/>
            <rFont val="ＭＳ Ｐゴシック"/>
            <family val="3"/>
            <charset val="128"/>
          </rPr>
          <t>「有」、「無」を選択</t>
        </r>
        <r>
          <rPr>
            <sz val="9"/>
            <color indexed="81"/>
            <rFont val="ＭＳ Ｐゴシック"/>
            <family val="3"/>
            <charset val="128"/>
          </rPr>
          <t xml:space="preserve">
</t>
        </r>
      </text>
    </comment>
  </commentList>
</comments>
</file>

<file path=xl/comments8.xml><?xml version="1.0" encoding="utf-8"?>
<comments xmlns="http://schemas.openxmlformats.org/spreadsheetml/2006/main">
  <authors>
    <author>福島　琢二</author>
  </authors>
  <commentList>
    <comment ref="H7" authorId="0" shapeId="0">
      <text>
        <r>
          <rPr>
            <b/>
            <sz val="9"/>
            <color indexed="81"/>
            <rFont val="ＭＳ Ｐゴシック"/>
            <family val="3"/>
            <charset val="128"/>
          </rPr>
          <t>「有」、「無」を選択</t>
        </r>
        <r>
          <rPr>
            <sz val="9"/>
            <color indexed="81"/>
            <rFont val="ＭＳ Ｐゴシック"/>
            <family val="3"/>
            <charset val="128"/>
          </rPr>
          <t xml:space="preserve">
</t>
        </r>
      </text>
    </comment>
    <comment ref="H9" authorId="0" shapeId="0">
      <text>
        <r>
          <rPr>
            <b/>
            <sz val="9"/>
            <color indexed="81"/>
            <rFont val="ＭＳ Ｐゴシック"/>
            <family val="3"/>
            <charset val="128"/>
          </rPr>
          <t>「有」、「無」を選択</t>
        </r>
        <r>
          <rPr>
            <sz val="9"/>
            <color indexed="81"/>
            <rFont val="ＭＳ Ｐゴシック"/>
            <family val="3"/>
            <charset val="128"/>
          </rPr>
          <t xml:space="preserve">
</t>
        </r>
      </text>
    </comment>
  </commentList>
</comments>
</file>

<file path=xl/comments9.xml><?xml version="1.0" encoding="utf-8"?>
<comments xmlns="http://schemas.openxmlformats.org/spreadsheetml/2006/main">
  <authors>
    <author>福島　琢二</author>
  </authors>
  <commentList>
    <comment ref="H7" authorId="0" shapeId="0">
      <text>
        <r>
          <rPr>
            <b/>
            <sz val="9"/>
            <color indexed="81"/>
            <rFont val="ＭＳ Ｐゴシック"/>
            <family val="3"/>
            <charset val="128"/>
          </rPr>
          <t>「有」、「無」を選択</t>
        </r>
        <r>
          <rPr>
            <sz val="9"/>
            <color indexed="81"/>
            <rFont val="ＭＳ Ｐゴシック"/>
            <family val="3"/>
            <charset val="128"/>
          </rPr>
          <t xml:space="preserve">
</t>
        </r>
      </text>
    </comment>
    <comment ref="H9" authorId="0" shapeId="0">
      <text>
        <r>
          <rPr>
            <b/>
            <sz val="9"/>
            <color indexed="81"/>
            <rFont val="ＭＳ Ｐゴシック"/>
            <family val="3"/>
            <charset val="128"/>
          </rPr>
          <t>「有」、「無」を選択</t>
        </r>
        <r>
          <rPr>
            <sz val="9"/>
            <color indexed="81"/>
            <rFont val="ＭＳ Ｐゴシック"/>
            <family val="3"/>
            <charset val="128"/>
          </rPr>
          <t xml:space="preserve">
</t>
        </r>
      </text>
    </comment>
  </commentList>
</comments>
</file>

<file path=xl/sharedStrings.xml><?xml version="1.0" encoding="utf-8"?>
<sst xmlns="http://schemas.openxmlformats.org/spreadsheetml/2006/main" count="4802" uniqueCount="1493">
  <si>
    <t>発注者</t>
  </si>
  <si>
    <t>１　工事名</t>
  </si>
  <si>
    <t>３　問い合わせ先</t>
  </si>
  <si>
    <t>技術提案</t>
  </si>
  <si>
    <t>技術提案の有無</t>
  </si>
  <si>
    <t>（会社記載欄：必須）</t>
  </si>
  <si>
    <t>（発注者記載欄）</t>
  </si>
  <si>
    <t>技術提案の記載方法等について</t>
  </si>
  <si>
    <t>①</t>
  </si>
  <si>
    <t>②</t>
  </si>
  <si>
    <t>③</t>
  </si>
  <si>
    <t>※備考</t>
  </si>
  <si>
    <t>技術提案が採用されなかった場合の標準案での施工の意志の有無</t>
  </si>
  <si>
    <t>※印の欄には記入しないでください。（発注者記入欄）</t>
  </si>
  <si>
    <t>※「○（評価する）」とした提案以外については、履行義務なしとする。「×」とした提案は実施を認めない。</t>
  </si>
  <si>
    <t>技術提案がある場合、以下に記載する（会社記載欄）</t>
  </si>
  <si>
    <t>対象工事</t>
  </si>
  <si>
    <t>各工事成績評定点</t>
  </si>
  <si>
    <t>工事成績評定点の平均</t>
  </si>
  <si>
    <t>※必要に応じて設定する事項</t>
  </si>
  <si>
    <t>申請</t>
  </si>
  <si>
    <t>番号</t>
  </si>
  <si>
    <t>完成</t>
  </si>
  <si>
    <t>年度</t>
  </si>
  <si>
    <t>発注機関名</t>
  </si>
  <si>
    <t>工事種別</t>
  </si>
  <si>
    <t>工事名</t>
  </si>
  <si>
    <t>工事成績評定点</t>
  </si>
  <si>
    <t>企業の同種工事の施工実績</t>
  </si>
  <si>
    <t>工事名称等</t>
  </si>
  <si>
    <t>工　　事　　名</t>
  </si>
  <si>
    <t>施工場所</t>
  </si>
  <si>
    <t>受注形態</t>
  </si>
  <si>
    <t>工事概要</t>
  </si>
  <si>
    <t>(以下、工事数量等を求めた場合)</t>
  </si>
  <si>
    <t>施工規模</t>
  </si>
  <si>
    <t>形式</t>
  </si>
  <si>
    <t>配置予定技術者氏名</t>
  </si>
  <si>
    <t>配置予定技術者の資格</t>
  </si>
  <si>
    <t>配置予定技術者の同種工事の施工経験</t>
  </si>
  <si>
    <t>配置予定技術者　氏名</t>
  </si>
  <si>
    <t>従事期間</t>
  </si>
  <si>
    <t>従事時の役職</t>
  </si>
  <si>
    <t>活動内容</t>
  </si>
  <si>
    <t>参加人数</t>
  </si>
  <si>
    <t>（a）</t>
  </si>
  <si>
    <t>（b）</t>
  </si>
  <si>
    <t>（c）</t>
  </si>
  <si>
    <t>（d）</t>
  </si>
  <si>
    <t>（e）</t>
  </si>
  <si>
    <t>【①の場合】</t>
  </si>
  <si>
    <t>【②の場合】</t>
  </si>
  <si>
    <t>　様</t>
  </si>
  <si>
    <t>（発注者）</t>
  </si>
  <si>
    <t>下記工事について、技術提案に対する審査結果を別紙※のとおり通知します。</t>
  </si>
  <si>
    <t>記</t>
  </si>
  <si>
    <t>入札公告日</t>
  </si>
  <si>
    <t>特記事項（例）</t>
  </si>
  <si>
    <t>評価の種類</t>
  </si>
  <si>
    <t>表示記号等</t>
  </si>
  <si>
    <t>内容等</t>
  </si>
  <si>
    <t>評価する</t>
  </si>
  <si>
    <t>○</t>
  </si>
  <si>
    <t>・加点評価の対象とした事項。</t>
  </si>
  <si>
    <t>・履行義務あり</t>
  </si>
  <si>
    <t>評価しない</t>
  </si>
  <si>
    <t>△</t>
  </si>
  <si>
    <t>・加点評価の対象としなかった事項。</t>
  </si>
  <si>
    <t>・履行義務なし（注１、注２）</t>
  </si>
  <si>
    <t>不採用</t>
  </si>
  <si>
    <t>×</t>
  </si>
  <si>
    <t>（理由：別紙に記載する）</t>
  </si>
  <si>
    <t>・施工にあたっては、実施を認めない事項。</t>
  </si>
  <si>
    <t>　　　</t>
  </si>
  <si>
    <t>技術提案不採用理由説明要求書の提出期日</t>
  </si>
  <si>
    <t>持参または郵送（必着）</t>
  </si>
  <si>
    <t>※別紙資料として、技術提案の様式（評価結果付き）を添付する。</t>
  </si>
  <si>
    <t>（提案者）</t>
  </si>
  <si>
    <t>不採用理由の説明を求める技術提案項目及び要求の要旨</t>
  </si>
  <si>
    <t>技術提案項目</t>
  </si>
  <si>
    <t>説明を求める要旨</t>
  </si>
  <si>
    <t>不採用理由の説明要求に対する回答</t>
  </si>
  <si>
    <t>回答</t>
  </si>
  <si>
    <t>評価内容の説明要求に対する回答</t>
  </si>
  <si>
    <t>　　　　　　　　　　　　　　　　　　　　　　　　　</t>
  </si>
  <si>
    <t>質問事項</t>
  </si>
  <si>
    <t>要旨</t>
  </si>
  <si>
    <t>設計図書、技術資料作成に対する質問の回答書</t>
  </si>
  <si>
    <t>　　　　　　　　　　　　　　　　　　　</t>
  </si>
  <si>
    <t>改善を要請する技術提案項目及びその要旨</t>
  </si>
  <si>
    <t>改善を求める内容等</t>
  </si>
  <si>
    <t>改善する技術提案項目</t>
  </si>
  <si>
    <t>改善の有無</t>
  </si>
  <si>
    <t>（どちらかに○印）</t>
  </si>
  <si>
    <t>有　　　　　　　　無（改善前の技術提案での施工又は標準案での施工）</t>
  </si>
  <si>
    <t>改善技術提案の内容及び説明</t>
  </si>
  <si>
    <t>改善技術提案が採用されなかった場合の施工意志</t>
  </si>
  <si>
    <t>・　標準案での施工</t>
  </si>
  <si>
    <t>総   合   評   価   技   術   資   料</t>
    <phoneticPr fontId="2"/>
  </si>
  <si>
    <t>部署</t>
    <phoneticPr fontId="2"/>
  </si>
  <si>
    <t>担当者</t>
    <phoneticPr fontId="2"/>
  </si>
  <si>
    <t>電話番号</t>
    <phoneticPr fontId="2"/>
  </si>
  <si>
    <t>FAX番号</t>
    <phoneticPr fontId="2"/>
  </si>
  <si>
    <t>Ｅ－ｍａｉｌ</t>
    <phoneticPr fontId="2"/>
  </si>
  <si>
    <t>(1)</t>
    <phoneticPr fontId="2"/>
  </si>
  <si>
    <t>(2)</t>
    <phoneticPr fontId="2"/>
  </si>
  <si>
    <t>(3)</t>
    <phoneticPr fontId="2"/>
  </si>
  <si>
    <t>評定点</t>
    <phoneticPr fontId="2"/>
  </si>
  <si>
    <t>工事成績</t>
    <phoneticPr fontId="2"/>
  </si>
  <si>
    <t>資格の確認できる証明書等の写しを添付すること。</t>
  </si>
  <si>
    <t>(1)</t>
    <phoneticPr fontId="2"/>
  </si>
  <si>
    <t>(2)</t>
  </si>
  <si>
    <t>(3)</t>
  </si>
  <si>
    <t>(4)</t>
  </si>
  <si>
    <t>上記事項の外、入札説明書本文にある要件を必ず確認すること。</t>
    <phoneticPr fontId="2"/>
  </si>
  <si>
    <t>(4)</t>
    <phoneticPr fontId="2"/>
  </si>
  <si>
    <t>(5)</t>
    <phoneticPr fontId="2"/>
  </si>
  <si>
    <t>(6)</t>
    <phoneticPr fontId="2"/>
  </si>
  <si>
    <t>上記事項の外、入札説明書本文にある要件を必ず確認すること。</t>
    <rPh sb="0" eb="2">
      <t>ジョウキ</t>
    </rPh>
    <rPh sb="2" eb="4">
      <t>ジコウ</t>
    </rPh>
    <rPh sb="5" eb="6">
      <t>ホカ</t>
    </rPh>
    <rPh sb="7" eb="9">
      <t>ニュウサツ</t>
    </rPh>
    <rPh sb="9" eb="12">
      <t>セツメイショ</t>
    </rPh>
    <rPh sb="12" eb="14">
      <t>ホンブン</t>
    </rPh>
    <rPh sb="17" eb="19">
      <t>ヨウケン</t>
    </rPh>
    <rPh sb="20" eb="21">
      <t>カナラ</t>
    </rPh>
    <rPh sb="22" eb="24">
      <t>カクニン</t>
    </rPh>
    <phoneticPr fontId="2"/>
  </si>
  <si>
    <t>工事種別、工事の種類は、各工事の契約時における「島根県土木工事仕様書」等において確認すること。</t>
    <rPh sb="0" eb="2">
      <t>コウジ</t>
    </rPh>
    <rPh sb="2" eb="4">
      <t>シュベツ</t>
    </rPh>
    <rPh sb="5" eb="7">
      <t>コウジ</t>
    </rPh>
    <rPh sb="8" eb="10">
      <t>シュルイ</t>
    </rPh>
    <rPh sb="12" eb="15">
      <t>カクコウジ</t>
    </rPh>
    <rPh sb="16" eb="18">
      <t>ケイヤク</t>
    </rPh>
    <rPh sb="18" eb="19">
      <t>ジ</t>
    </rPh>
    <rPh sb="24" eb="27">
      <t>シマネケン</t>
    </rPh>
    <rPh sb="27" eb="29">
      <t>ドボク</t>
    </rPh>
    <rPh sb="29" eb="31">
      <t>コウジ</t>
    </rPh>
    <rPh sb="31" eb="34">
      <t>シヨウショ</t>
    </rPh>
    <rPh sb="35" eb="36">
      <t>トウ</t>
    </rPh>
    <rPh sb="40" eb="42">
      <t>カクニン</t>
    </rPh>
    <phoneticPr fontId="2"/>
  </si>
  <si>
    <t>対象：</t>
    <phoneticPr fontId="2"/>
  </si>
  <si>
    <t>(7)</t>
    <phoneticPr fontId="2"/>
  </si>
  <si>
    <t>· </t>
    <phoneticPr fontId="2"/>
  </si>
  <si>
    <t>不採用とされた内容がある場合、不採用になった理由について説明を要求することができる。</t>
    <phoneticPr fontId="2"/>
  </si>
  <si>
    <t>通知する採否結果等は次のとおりとする。</t>
    <phoneticPr fontId="2"/>
  </si>
  <si>
    <t>·</t>
    <phoneticPr fontId="2"/>
  </si>
  <si>
    <t>落札者となった場合、履行義務のある事項等について、契約時に必ず確認を行うこと。</t>
    <phoneticPr fontId="2"/>
  </si>
  <si>
    <t>注１）</t>
    <phoneticPr fontId="2"/>
  </si>
  <si>
    <t>「履行義務なし」の提案であっても、仕様書等で規定される事項は実施しなければならない。</t>
    <phoneticPr fontId="2"/>
  </si>
  <si>
    <t>注２）</t>
  </si>
  <si>
    <t>様</t>
    <phoneticPr fontId="2"/>
  </si>
  <si>
    <t>①</t>
    <phoneticPr fontId="2"/>
  </si>
  <si>
    <t>②</t>
    <phoneticPr fontId="2"/>
  </si>
  <si>
    <t>③</t>
    <phoneticPr fontId="2"/>
  </si>
  <si>
    <t>様</t>
    <phoneticPr fontId="2"/>
  </si>
  <si>
    <t>　様</t>
    <phoneticPr fontId="2"/>
  </si>
  <si>
    <t>（又はしません。）</t>
  </si>
  <si>
    <t>代表者氏名</t>
    <phoneticPr fontId="2"/>
  </si>
  <si>
    <t>(2)</t>
    <phoneticPr fontId="2"/>
  </si>
  <si>
    <t>受発注者協議により履行義務無の提案を実施することも可能であり、実施した結果、品質向上等の効果が確認できた時は、工事成績評定で評価する場合がある。</t>
    <phoneticPr fontId="2"/>
  </si>
  <si>
    <t>（理由：標準案と同程度、実施回数や確認方法等が不明確、通 常行う対策の範疇　等）</t>
    <phoneticPr fontId="2"/>
  </si>
  <si>
    <t>対象工事の工事成績評定点一覧表（別紙）を添付すること。</t>
    <phoneticPr fontId="2"/>
  </si>
  <si>
    <t>工事種別については、各工事の契約時における「島根県土木工事仕様書」等において確認すること。</t>
    <phoneticPr fontId="2"/>
  </si>
  <si>
    <t>発注事務所名</t>
    <rPh sb="0" eb="2">
      <t>ハッチュウ</t>
    </rPh>
    <rPh sb="2" eb="4">
      <t>ジム</t>
    </rPh>
    <rPh sb="4" eb="5">
      <t>ショ</t>
    </rPh>
    <rPh sb="5" eb="6">
      <t>メイ</t>
    </rPh>
    <phoneticPr fontId="2"/>
  </si>
  <si>
    <t>入札公告日</t>
    <rPh sb="0" eb="2">
      <t>ニュウサツ</t>
    </rPh>
    <rPh sb="2" eb="4">
      <t>コウコク</t>
    </rPh>
    <rPh sb="4" eb="5">
      <t>ビ</t>
    </rPh>
    <phoneticPr fontId="2"/>
  </si>
  <si>
    <t>工事名</t>
    <rPh sb="0" eb="2">
      <t>コウジ</t>
    </rPh>
    <rPh sb="2" eb="3">
      <t>メイ</t>
    </rPh>
    <phoneticPr fontId="2"/>
  </si>
  <si>
    <t>担当者</t>
    <rPh sb="0" eb="3">
      <t>タントウシャ</t>
    </rPh>
    <phoneticPr fontId="2"/>
  </si>
  <si>
    <t>部署</t>
    <rPh sb="0" eb="2">
      <t>ブショ</t>
    </rPh>
    <phoneticPr fontId="2"/>
  </si>
  <si>
    <t>電話番号</t>
    <rPh sb="0" eb="2">
      <t>デンワ</t>
    </rPh>
    <rPh sb="2" eb="4">
      <t>バンゴウ</t>
    </rPh>
    <phoneticPr fontId="2"/>
  </si>
  <si>
    <t>ＦＡＸ番号</t>
    <rPh sb="3" eb="5">
      <t>バンゴウ</t>
    </rPh>
    <phoneticPr fontId="2"/>
  </si>
  <si>
    <t>Ｅ－mail</t>
    <phoneticPr fontId="2"/>
  </si>
  <si>
    <t>提出日</t>
    <rPh sb="0" eb="2">
      <t>テイシュツ</t>
    </rPh>
    <rPh sb="2" eb="3">
      <t>ビ</t>
    </rPh>
    <phoneticPr fontId="2"/>
  </si>
  <si>
    <t>住所</t>
    <rPh sb="0" eb="2">
      <t>ジュウショ</t>
    </rPh>
    <phoneticPr fontId="2"/>
  </si>
  <si>
    <t>代表者</t>
    <rPh sb="0" eb="3">
      <t>ダイヒョウシャ</t>
    </rPh>
    <phoneticPr fontId="2"/>
  </si>
  <si>
    <t>完成年度</t>
    <rPh sb="0" eb="2">
      <t>カンセイ</t>
    </rPh>
    <rPh sb="2" eb="4">
      <t>ネンド</t>
    </rPh>
    <phoneticPr fontId="2"/>
  </si>
  <si>
    <t>工事種別</t>
    <rPh sb="0" eb="2">
      <t>コウジ</t>
    </rPh>
    <rPh sb="2" eb="4">
      <t>シュベツ</t>
    </rPh>
    <phoneticPr fontId="2"/>
  </si>
  <si>
    <t>施工実績</t>
    <rPh sb="0" eb="2">
      <t>セコウ</t>
    </rPh>
    <rPh sb="2" eb="4">
      <t>ジッセキ</t>
    </rPh>
    <phoneticPr fontId="2"/>
  </si>
  <si>
    <t>施工場所</t>
    <rPh sb="0" eb="2">
      <t>セコウ</t>
    </rPh>
    <rPh sb="2" eb="4">
      <t>バショ</t>
    </rPh>
    <phoneticPr fontId="2"/>
  </si>
  <si>
    <t>施工規模</t>
    <rPh sb="0" eb="2">
      <t>セコウ</t>
    </rPh>
    <rPh sb="2" eb="4">
      <t>キボ</t>
    </rPh>
    <phoneticPr fontId="2"/>
  </si>
  <si>
    <t xml:space="preserve">                                                                           　　　　　　　　　　　　　　　　　</t>
    <phoneticPr fontId="2"/>
  </si>
  <si>
    <t>施工経験</t>
    <rPh sb="0" eb="2">
      <t>セコウ</t>
    </rPh>
    <rPh sb="2" eb="4">
      <t>ケイケン</t>
    </rPh>
    <phoneticPr fontId="2"/>
  </si>
  <si>
    <t>請負金額</t>
    <rPh sb="0" eb="2">
      <t>ウケオイ</t>
    </rPh>
    <rPh sb="2" eb="4">
      <t>キンガク</t>
    </rPh>
    <phoneticPr fontId="2"/>
  </si>
  <si>
    <t>役職</t>
    <rPh sb="0" eb="2">
      <t>ヤクショク</t>
    </rPh>
    <phoneticPr fontId="2"/>
  </si>
  <si>
    <t>入力項目名</t>
    <rPh sb="0" eb="2">
      <t>ニュウリョク</t>
    </rPh>
    <rPh sb="2" eb="4">
      <t>コウモク</t>
    </rPh>
    <rPh sb="4" eb="5">
      <t>メイ</t>
    </rPh>
    <phoneticPr fontId="2"/>
  </si>
  <si>
    <t>入力欄</t>
    <rPh sb="0" eb="2">
      <t>ニュウリョク</t>
    </rPh>
    <rPh sb="2" eb="3">
      <t>ラン</t>
    </rPh>
    <phoneticPr fontId="2"/>
  </si>
  <si>
    <t>工事成績評定点一覧表(別紙１枚目)</t>
    <rPh sb="14" eb="16">
      <t>マイメ</t>
    </rPh>
    <phoneticPr fontId="2"/>
  </si>
  <si>
    <t>工事成績評定点一覧表(別紙２枚目)</t>
    <rPh sb="14" eb="16">
      <t>マイメ</t>
    </rPh>
    <phoneticPr fontId="2"/>
  </si>
  <si>
    <t>工事成績評定点一覧表(別紙３枚目)</t>
    <rPh sb="14" eb="16">
      <t>マイメ</t>
    </rPh>
    <phoneticPr fontId="2"/>
  </si>
  <si>
    <t>点</t>
    <rPh sb="0" eb="1">
      <t>テン</t>
    </rPh>
    <phoneticPr fontId="2"/>
  </si>
  <si>
    <t>円</t>
    <phoneticPr fontId="2"/>
  </si>
  <si>
    <t>①</t>
    <phoneticPr fontId="2"/>
  </si>
  <si>
    <t>提出日</t>
    <phoneticPr fontId="2"/>
  </si>
  <si>
    <t>企業</t>
    <rPh sb="0" eb="2">
      <t>キギョウ</t>
    </rPh>
    <phoneticPr fontId="2"/>
  </si>
  <si>
    <t>【企業】評価項目</t>
    <rPh sb="1" eb="3">
      <t>キギョウ</t>
    </rPh>
    <rPh sb="4" eb="6">
      <t>ヒョウカ</t>
    </rPh>
    <rPh sb="6" eb="8">
      <t>コウモク</t>
    </rPh>
    <phoneticPr fontId="12"/>
  </si>
  <si>
    <t>【技術者】評価項目</t>
    <rPh sb="1" eb="4">
      <t>ギジュツシャ</t>
    </rPh>
    <rPh sb="5" eb="7">
      <t>ヒョウカ</t>
    </rPh>
    <rPh sb="7" eb="9">
      <t>コウモク</t>
    </rPh>
    <phoneticPr fontId="12"/>
  </si>
  <si>
    <t>【地理的条件】評価項目</t>
    <rPh sb="1" eb="4">
      <t>チリテキ</t>
    </rPh>
    <rPh sb="4" eb="6">
      <t>ジョウケン</t>
    </rPh>
    <rPh sb="7" eb="9">
      <t>ヒョウカ</t>
    </rPh>
    <rPh sb="9" eb="11">
      <t>コウモク</t>
    </rPh>
    <phoneticPr fontId="12"/>
  </si>
  <si>
    <t>工事成績</t>
    <rPh sb="0" eb="2">
      <t>コウジ</t>
    </rPh>
    <rPh sb="2" eb="4">
      <t>セイセキ</t>
    </rPh>
    <phoneticPr fontId="12"/>
  </si>
  <si>
    <t>保有資格</t>
    <rPh sb="0" eb="2">
      <t>ホユウ</t>
    </rPh>
    <rPh sb="2" eb="4">
      <t>シカク</t>
    </rPh>
    <phoneticPr fontId="12"/>
  </si>
  <si>
    <t>同種工事実績</t>
    <rPh sb="0" eb="2">
      <t>ドウシュ</t>
    </rPh>
    <rPh sb="2" eb="4">
      <t>コウジ</t>
    </rPh>
    <rPh sb="4" eb="6">
      <t>ジッセキ</t>
    </rPh>
    <phoneticPr fontId="12"/>
  </si>
  <si>
    <t>同種工事経験</t>
    <rPh sb="0" eb="2">
      <t>ドウシュ</t>
    </rPh>
    <rPh sb="2" eb="4">
      <t>コウジ</t>
    </rPh>
    <rPh sb="4" eb="6">
      <t>ケイケン</t>
    </rPh>
    <phoneticPr fontId="12"/>
  </si>
  <si>
    <t>近隣施工実績</t>
    <rPh sb="0" eb="2">
      <t>キンリン</t>
    </rPh>
    <rPh sb="2" eb="4">
      <t>セコウ</t>
    </rPh>
    <rPh sb="4" eb="6">
      <t>ジッセキ</t>
    </rPh>
    <phoneticPr fontId="12"/>
  </si>
  <si>
    <t>優良工事表彰</t>
    <rPh sb="0" eb="2">
      <t>ユウリョウ</t>
    </rPh>
    <rPh sb="2" eb="4">
      <t>コウジ</t>
    </rPh>
    <rPh sb="4" eb="6">
      <t>ヒョウショウ</t>
    </rPh>
    <phoneticPr fontId="12"/>
  </si>
  <si>
    <t>技術者の表彰</t>
    <rPh sb="0" eb="3">
      <t>ギジュツシャ</t>
    </rPh>
    <rPh sb="4" eb="6">
      <t>ヒョウショウ</t>
    </rPh>
    <phoneticPr fontId="12"/>
  </si>
  <si>
    <t>維持管理業務</t>
    <rPh sb="0" eb="2">
      <t>イジ</t>
    </rPh>
    <rPh sb="2" eb="4">
      <t>カンリ</t>
    </rPh>
    <rPh sb="4" eb="6">
      <t>ギョウム</t>
    </rPh>
    <phoneticPr fontId="12"/>
  </si>
  <si>
    <t>プラント保有</t>
    <rPh sb="4" eb="6">
      <t>ホユウ</t>
    </rPh>
    <phoneticPr fontId="12"/>
  </si>
  <si>
    <t>継続学習</t>
    <rPh sb="0" eb="2">
      <t>ケイゾク</t>
    </rPh>
    <rPh sb="2" eb="4">
      <t>ガクシュウ</t>
    </rPh>
    <phoneticPr fontId="12"/>
  </si>
  <si>
    <t>会社所在地</t>
    <rPh sb="0" eb="2">
      <t>カイシャ</t>
    </rPh>
    <rPh sb="2" eb="5">
      <t>ショザイチ</t>
    </rPh>
    <phoneticPr fontId="12"/>
  </si>
  <si>
    <t>技術者の成績</t>
    <rPh sb="0" eb="3">
      <t>ギジュツシャ</t>
    </rPh>
    <rPh sb="4" eb="6">
      <t>セイセキ</t>
    </rPh>
    <phoneticPr fontId="12"/>
  </si>
  <si>
    <t>除雪業務</t>
    <rPh sb="0" eb="2">
      <t>ジョセツ</t>
    </rPh>
    <rPh sb="2" eb="4">
      <t>ギョウム</t>
    </rPh>
    <phoneticPr fontId="12"/>
  </si>
  <si>
    <t>-</t>
    <phoneticPr fontId="12"/>
  </si>
  <si>
    <t>ボランティア活動</t>
    <rPh sb="6" eb="8">
      <t>カツドウ</t>
    </rPh>
    <phoneticPr fontId="12"/>
  </si>
  <si>
    <t>消防団協力事業所</t>
    <rPh sb="0" eb="3">
      <t>ショウボウダン</t>
    </rPh>
    <rPh sb="3" eb="5">
      <t>キョウリョク</t>
    </rPh>
    <rPh sb="5" eb="8">
      <t>ジギョウショ</t>
    </rPh>
    <phoneticPr fontId="12"/>
  </si>
  <si>
    <t>海上援助活動</t>
    <rPh sb="0" eb="2">
      <t>カイジョウ</t>
    </rPh>
    <rPh sb="2" eb="4">
      <t>エンジョ</t>
    </rPh>
    <rPh sb="4" eb="6">
      <t>カツドウ</t>
    </rPh>
    <phoneticPr fontId="12"/>
  </si>
  <si>
    <t>応急危険度判定士</t>
    <rPh sb="0" eb="2">
      <t>オウキュウ</t>
    </rPh>
    <rPh sb="2" eb="5">
      <t>キケンド</t>
    </rPh>
    <rPh sb="5" eb="8">
      <t>ハンテイシ</t>
    </rPh>
    <phoneticPr fontId="12"/>
  </si>
  <si>
    <t>配置予定技術者</t>
    <rPh sb="0" eb="2">
      <t>ハイチ</t>
    </rPh>
    <rPh sb="2" eb="4">
      <t>ヨテイ</t>
    </rPh>
    <rPh sb="4" eb="7">
      <t>ギジュツシャ</t>
    </rPh>
    <phoneticPr fontId="2"/>
  </si>
  <si>
    <t>地理的条件</t>
    <rPh sb="0" eb="3">
      <t>チリテキ</t>
    </rPh>
    <rPh sb="3" eb="5">
      <t>ジョウケン</t>
    </rPh>
    <phoneticPr fontId="2"/>
  </si>
  <si>
    <t>評価項目</t>
    <rPh sb="0" eb="2">
      <t>ヒョウカ</t>
    </rPh>
    <rPh sb="2" eb="4">
      <t>コウモク</t>
    </rPh>
    <phoneticPr fontId="2"/>
  </si>
  <si>
    <t>区分</t>
    <rPh sb="0" eb="2">
      <t>クブン</t>
    </rPh>
    <phoneticPr fontId="2"/>
  </si>
  <si>
    <t>課題：</t>
    <phoneticPr fontId="2"/>
  </si>
  <si>
    <t>発注機関</t>
    <rPh sb="0" eb="2">
      <t>ハッチュウ</t>
    </rPh>
    <rPh sb="2" eb="4">
      <t>キカン</t>
    </rPh>
    <phoneticPr fontId="2"/>
  </si>
  <si>
    <t>建設工事の種類</t>
    <phoneticPr fontId="2"/>
  </si>
  <si>
    <t>1.企業情報</t>
    <rPh sb="2" eb="4">
      <t>キギョウ</t>
    </rPh>
    <rPh sb="4" eb="6">
      <t>ジョウホウ</t>
    </rPh>
    <phoneticPr fontId="2"/>
  </si>
  <si>
    <t>配置予定技術者①</t>
    <phoneticPr fontId="2"/>
  </si>
  <si>
    <t>配置予定技術者③</t>
    <phoneticPr fontId="2"/>
  </si>
  <si>
    <t>2.配置予定技術者の氏名</t>
    <rPh sb="2" eb="4">
      <t>ハイチ</t>
    </rPh>
    <rPh sb="4" eb="6">
      <t>ヨテイ</t>
    </rPh>
    <rPh sb="6" eb="9">
      <t>ギジュツシャ</t>
    </rPh>
    <rPh sb="10" eb="12">
      <t>シメイ</t>
    </rPh>
    <phoneticPr fontId="2"/>
  </si>
  <si>
    <t>件</t>
    <rPh sb="0" eb="1">
      <t>ケン</t>
    </rPh>
    <phoneticPr fontId="2"/>
  </si>
  <si>
    <t>対象：配置予定の主任（監理）技術者が保有する次の資格</t>
    <phoneticPr fontId="2"/>
  </si>
  <si>
    <t>③</t>
    <phoneticPr fontId="2"/>
  </si>
  <si>
    <t>②</t>
    <phoneticPr fontId="2"/>
  </si>
  <si>
    <t>・　改善前の技術提案での施工</t>
    <phoneticPr fontId="2"/>
  </si>
  <si>
    <t>技術提案</t>
    <rPh sb="0" eb="2">
      <t>ギジュツ</t>
    </rPh>
    <rPh sb="2" eb="4">
      <t>テイアン</t>
    </rPh>
    <phoneticPr fontId="2"/>
  </si>
  <si>
    <t>技術提案①</t>
    <rPh sb="0" eb="2">
      <t>ギジュツ</t>
    </rPh>
    <rPh sb="2" eb="4">
      <t>テイアン</t>
    </rPh>
    <phoneticPr fontId="2"/>
  </si>
  <si>
    <t>技術提案②</t>
    <rPh sb="0" eb="2">
      <t>ギジュツ</t>
    </rPh>
    <rPh sb="2" eb="4">
      <t>テイアン</t>
    </rPh>
    <phoneticPr fontId="2"/>
  </si>
  <si>
    <t>技術提案③</t>
    <rPh sb="0" eb="2">
      <t>ギジュツ</t>
    </rPh>
    <rPh sb="2" eb="4">
      <t>テイアン</t>
    </rPh>
    <phoneticPr fontId="2"/>
  </si>
  <si>
    <t>技術提案④</t>
    <rPh sb="0" eb="2">
      <t>ギジュツ</t>
    </rPh>
    <rPh sb="2" eb="4">
      <t>テイアン</t>
    </rPh>
    <phoneticPr fontId="2"/>
  </si>
  <si>
    <t>技術提案⑤</t>
    <rPh sb="0" eb="2">
      <t>ギジュツ</t>
    </rPh>
    <rPh sb="2" eb="4">
      <t>テイアン</t>
    </rPh>
    <phoneticPr fontId="2"/>
  </si>
  <si>
    <t>建設工事の種類</t>
    <rPh sb="0" eb="2">
      <t>ケンセツ</t>
    </rPh>
    <rPh sb="2" eb="4">
      <t>コウジ</t>
    </rPh>
    <rPh sb="5" eb="7">
      <t>シュルイ</t>
    </rPh>
    <phoneticPr fontId="2"/>
  </si>
  <si>
    <t>企業の工事成績評定点</t>
    <phoneticPr fontId="2"/>
  </si>
  <si>
    <t>施工実績</t>
    <rPh sb="0" eb="2">
      <t>セコウ</t>
    </rPh>
    <rPh sb="2" eb="4">
      <t>ジッセキ</t>
    </rPh>
    <phoneticPr fontId="2"/>
  </si>
  <si>
    <t>対象期間</t>
    <rPh sb="0" eb="2">
      <t>タイショウ</t>
    </rPh>
    <rPh sb="2" eb="4">
      <t>キカン</t>
    </rPh>
    <phoneticPr fontId="2"/>
  </si>
  <si>
    <t>同種工事</t>
    <rPh sb="0" eb="2">
      <t>ドウシュ</t>
    </rPh>
    <rPh sb="2" eb="4">
      <t>コウジ</t>
    </rPh>
    <phoneticPr fontId="2"/>
  </si>
  <si>
    <t>工事名</t>
    <rPh sb="0" eb="2">
      <t>コウジ</t>
    </rPh>
    <rPh sb="2" eb="3">
      <t>メイ</t>
    </rPh>
    <phoneticPr fontId="2"/>
  </si>
  <si>
    <t>施工場所</t>
    <rPh sb="0" eb="2">
      <t>セコウ</t>
    </rPh>
    <rPh sb="2" eb="4">
      <t>バショ</t>
    </rPh>
    <phoneticPr fontId="2"/>
  </si>
  <si>
    <t>請負金額</t>
    <rPh sb="0" eb="2">
      <t>ウケオイ</t>
    </rPh>
    <rPh sb="2" eb="4">
      <t>キンガク</t>
    </rPh>
    <phoneticPr fontId="2"/>
  </si>
  <si>
    <t>施工規模</t>
    <rPh sb="0" eb="2">
      <t>セコウ</t>
    </rPh>
    <rPh sb="2" eb="4">
      <t>キボ</t>
    </rPh>
    <phoneticPr fontId="2"/>
  </si>
  <si>
    <t>型式</t>
    <rPh sb="0" eb="2">
      <t>ケイシキ</t>
    </rPh>
    <phoneticPr fontId="2"/>
  </si>
  <si>
    <t>工事①</t>
    <rPh sb="0" eb="2">
      <t>コウジ</t>
    </rPh>
    <phoneticPr fontId="2"/>
  </si>
  <si>
    <t>工事②</t>
    <rPh sb="0" eb="2">
      <t>コウジ</t>
    </rPh>
    <phoneticPr fontId="2"/>
  </si>
  <si>
    <t>優良工事表彰</t>
    <rPh sb="0" eb="2">
      <t>ユウリョウ</t>
    </rPh>
    <rPh sb="2" eb="4">
      <t>コウジ</t>
    </rPh>
    <rPh sb="4" eb="6">
      <t>ヒョウショウ</t>
    </rPh>
    <phoneticPr fontId="2"/>
  </si>
  <si>
    <t>対象年度・機関等</t>
    <rPh sb="0" eb="2">
      <t>タイショウ</t>
    </rPh>
    <rPh sb="2" eb="4">
      <t>ネンド</t>
    </rPh>
    <rPh sb="5" eb="7">
      <t>キカン</t>
    </rPh>
    <rPh sb="7" eb="8">
      <t>トウ</t>
    </rPh>
    <phoneticPr fontId="2"/>
  </si>
  <si>
    <t>配置予定技術者</t>
    <rPh sb="0" eb="2">
      <t>ハイチ</t>
    </rPh>
    <rPh sb="2" eb="4">
      <t>ヨテイ</t>
    </rPh>
    <rPh sb="4" eb="6">
      <t>ギジュツ</t>
    </rPh>
    <rPh sb="6" eb="7">
      <t>シャ</t>
    </rPh>
    <phoneticPr fontId="2"/>
  </si>
  <si>
    <t>継続学習</t>
    <rPh sb="0" eb="2">
      <t>ケイゾク</t>
    </rPh>
    <rPh sb="2" eb="4">
      <t>ガクシュウ</t>
    </rPh>
    <phoneticPr fontId="2"/>
  </si>
  <si>
    <t>資格</t>
    <rPh sb="0" eb="2">
      <t>シカク</t>
    </rPh>
    <phoneticPr fontId="2"/>
  </si>
  <si>
    <t>施工経験</t>
    <rPh sb="0" eb="2">
      <t>セコウ</t>
    </rPh>
    <rPh sb="2" eb="4">
      <t>ケイケン</t>
    </rPh>
    <phoneticPr fontId="2"/>
  </si>
  <si>
    <t>役職</t>
    <rPh sb="0" eb="2">
      <t>ヤクショク</t>
    </rPh>
    <phoneticPr fontId="2"/>
  </si>
  <si>
    <t>優秀建設技術者表彰</t>
    <rPh sb="0" eb="2">
      <t>ユウシュウ</t>
    </rPh>
    <rPh sb="2" eb="4">
      <t>ケンセツ</t>
    </rPh>
    <rPh sb="4" eb="7">
      <t>ギジュツシャ</t>
    </rPh>
    <rPh sb="7" eb="9">
      <t>ヒョウショウ</t>
    </rPh>
    <phoneticPr fontId="2"/>
  </si>
  <si>
    <t>防災協定</t>
    <rPh sb="0" eb="2">
      <t>ボウサイ</t>
    </rPh>
    <rPh sb="2" eb="4">
      <t>キョウテイ</t>
    </rPh>
    <phoneticPr fontId="2"/>
  </si>
  <si>
    <t>対象</t>
    <rPh sb="0" eb="2">
      <t>タイショウ</t>
    </rPh>
    <phoneticPr fontId="2"/>
  </si>
  <si>
    <t>家畜伝染病防疫協定</t>
    <phoneticPr fontId="2"/>
  </si>
  <si>
    <t>施工箇所</t>
    <rPh sb="0" eb="2">
      <t>セコウ</t>
    </rPh>
    <rPh sb="2" eb="4">
      <t>カショ</t>
    </rPh>
    <phoneticPr fontId="2"/>
  </si>
  <si>
    <t>除雪業務</t>
    <rPh sb="0" eb="2">
      <t>ジョセツ</t>
    </rPh>
    <rPh sb="2" eb="4">
      <t>ギョウム</t>
    </rPh>
    <phoneticPr fontId="2"/>
  </si>
  <si>
    <t>活動内容</t>
    <rPh sb="0" eb="2">
      <t>カツドウ</t>
    </rPh>
    <rPh sb="2" eb="4">
      <t>ナイヨウ</t>
    </rPh>
    <phoneticPr fontId="2"/>
  </si>
  <si>
    <t>参加人数</t>
    <rPh sb="0" eb="2">
      <t>サンカ</t>
    </rPh>
    <rPh sb="2" eb="4">
      <t>ニンズウ</t>
    </rPh>
    <phoneticPr fontId="2"/>
  </si>
  <si>
    <t>活動箇所</t>
    <rPh sb="0" eb="2">
      <t>カツドウ</t>
    </rPh>
    <rPh sb="2" eb="4">
      <t>カショ</t>
    </rPh>
    <phoneticPr fontId="2"/>
  </si>
  <si>
    <t>高齢者雇用</t>
    <rPh sb="0" eb="3">
      <t>コウレイシャ</t>
    </rPh>
    <rPh sb="3" eb="5">
      <t>コヨウ</t>
    </rPh>
    <phoneticPr fontId="2"/>
  </si>
  <si>
    <t>育児・介護休業制度</t>
    <rPh sb="0" eb="2">
      <t>イクジ</t>
    </rPh>
    <rPh sb="3" eb="5">
      <t>カイゴ</t>
    </rPh>
    <rPh sb="5" eb="7">
      <t>キュウギョウ</t>
    </rPh>
    <rPh sb="7" eb="9">
      <t>セイド</t>
    </rPh>
    <phoneticPr fontId="2"/>
  </si>
  <si>
    <t>障がい者雇用</t>
    <rPh sb="0" eb="1">
      <t>ショウ</t>
    </rPh>
    <rPh sb="3" eb="4">
      <t>シャ</t>
    </rPh>
    <rPh sb="4" eb="6">
      <t>コヨウ</t>
    </rPh>
    <phoneticPr fontId="2"/>
  </si>
  <si>
    <t>消防団協力事業所</t>
    <rPh sb="0" eb="3">
      <t>ショウボウダン</t>
    </rPh>
    <rPh sb="3" eb="5">
      <t>キョウリョク</t>
    </rPh>
    <rPh sb="5" eb="8">
      <t>ジギョウショ</t>
    </rPh>
    <phoneticPr fontId="2"/>
  </si>
  <si>
    <t>近隣地域での施工実績</t>
    <rPh sb="0" eb="2">
      <t>キンリン</t>
    </rPh>
    <rPh sb="2" eb="4">
      <t>チイキ</t>
    </rPh>
    <rPh sb="6" eb="8">
      <t>セコウ</t>
    </rPh>
    <rPh sb="8" eb="10">
      <t>ジッセキ</t>
    </rPh>
    <phoneticPr fontId="2"/>
  </si>
  <si>
    <t>対象工事</t>
    <rPh sb="0" eb="2">
      <t>タイショウ</t>
    </rPh>
    <rPh sb="2" eb="4">
      <t>コウジ</t>
    </rPh>
    <phoneticPr fontId="2"/>
  </si>
  <si>
    <t>会社所在地</t>
    <rPh sb="0" eb="2">
      <t>カイシャ</t>
    </rPh>
    <rPh sb="2" eb="5">
      <t>ショザイチ</t>
    </rPh>
    <phoneticPr fontId="2"/>
  </si>
  <si>
    <t>種類</t>
    <rPh sb="0" eb="2">
      <t>シュルイ</t>
    </rPh>
    <phoneticPr fontId="2"/>
  </si>
  <si>
    <t>技術提案</t>
    <rPh sb="0" eb="2">
      <t>ギジュツ</t>
    </rPh>
    <rPh sb="2" eb="4">
      <t>テイアン</t>
    </rPh>
    <phoneticPr fontId="2"/>
  </si>
  <si>
    <t>対象資格</t>
    <rPh sb="0" eb="2">
      <t>タイショウ</t>
    </rPh>
    <rPh sb="2" eb="4">
      <t>シカク</t>
    </rPh>
    <phoneticPr fontId="2"/>
  </si>
  <si>
    <t>対象年度・機関等</t>
  </si>
  <si>
    <t>評価対象事項</t>
    <rPh sb="0" eb="2">
      <t>ヒョウカ</t>
    </rPh>
    <rPh sb="4" eb="6">
      <t>ジコウ</t>
    </rPh>
    <phoneticPr fontId="2"/>
  </si>
  <si>
    <t>項目名</t>
    <rPh sb="0" eb="2">
      <t>コウモク</t>
    </rPh>
    <rPh sb="2" eb="3">
      <t>メイ</t>
    </rPh>
    <phoneticPr fontId="2"/>
  </si>
  <si>
    <t>実績</t>
    <rPh sb="0" eb="2">
      <t>ジッセキ</t>
    </rPh>
    <phoneticPr fontId="2"/>
  </si>
  <si>
    <t>ユニット数</t>
    <rPh sb="4" eb="5">
      <t>スウ</t>
    </rPh>
    <phoneticPr fontId="2"/>
  </si>
  <si>
    <t>対象資格</t>
    <rPh sb="0" eb="2">
      <t>タイショウ</t>
    </rPh>
    <rPh sb="2" eb="4">
      <t>シカク</t>
    </rPh>
    <phoneticPr fontId="2"/>
  </si>
  <si>
    <t>表彰区分</t>
    <rPh sb="0" eb="2">
      <t>ヒョウショウ</t>
    </rPh>
    <rPh sb="2" eb="4">
      <t>クブン</t>
    </rPh>
    <phoneticPr fontId="2"/>
  </si>
  <si>
    <t>状況</t>
    <rPh sb="0" eb="2">
      <t>ジョウキョウ</t>
    </rPh>
    <phoneticPr fontId="2"/>
  </si>
  <si>
    <t>入札公告日前日時点での取り組み状況</t>
    <rPh sb="0" eb="2">
      <t>ニュウサツ</t>
    </rPh>
    <rPh sb="2" eb="4">
      <t>コウコク</t>
    </rPh>
    <rPh sb="4" eb="5">
      <t>ビ</t>
    </rPh>
    <rPh sb="5" eb="7">
      <t>ゼンジツ</t>
    </rPh>
    <rPh sb="7" eb="9">
      <t>ジテン</t>
    </rPh>
    <rPh sb="11" eb="12">
      <t>ト</t>
    </rPh>
    <rPh sb="13" eb="14">
      <t>ク</t>
    </rPh>
    <rPh sb="15" eb="17">
      <t>ジョウキョウ</t>
    </rPh>
    <phoneticPr fontId="2"/>
  </si>
  <si>
    <t>入札公告日前日時点での認定状況</t>
    <rPh sb="0" eb="2">
      <t>ニュウサツ</t>
    </rPh>
    <rPh sb="2" eb="4">
      <t>コウコク</t>
    </rPh>
    <rPh sb="4" eb="5">
      <t>ビ</t>
    </rPh>
    <rPh sb="5" eb="7">
      <t>ゼンジツ</t>
    </rPh>
    <rPh sb="7" eb="9">
      <t>ジテン</t>
    </rPh>
    <rPh sb="11" eb="13">
      <t>ニンテイ</t>
    </rPh>
    <rPh sb="13" eb="15">
      <t>ジョウキョウ</t>
    </rPh>
    <phoneticPr fontId="2"/>
  </si>
  <si>
    <t>企業</t>
    <rPh sb="0" eb="2">
      <t>キギョウ</t>
    </rPh>
    <phoneticPr fontId="2"/>
  </si>
  <si>
    <t>配置予定技術者①</t>
    <phoneticPr fontId="2"/>
  </si>
  <si>
    <t>配置予定技術者②</t>
    <phoneticPr fontId="2"/>
  </si>
  <si>
    <t>配置予定技術者③</t>
    <phoneticPr fontId="2"/>
  </si>
  <si>
    <t>地理的条件</t>
    <phoneticPr fontId="2"/>
  </si>
  <si>
    <t>（始）</t>
    <rPh sb="1" eb="2">
      <t>ハジ</t>
    </rPh>
    <phoneticPr fontId="2"/>
  </si>
  <si>
    <t>（終）</t>
    <rPh sb="1" eb="2">
      <t>オ</t>
    </rPh>
    <phoneticPr fontId="2"/>
  </si>
  <si>
    <t>工期(始)</t>
    <rPh sb="0" eb="2">
      <t>コウキ</t>
    </rPh>
    <rPh sb="3" eb="4">
      <t>ハジ</t>
    </rPh>
    <phoneticPr fontId="2"/>
  </si>
  <si>
    <t>工期(終)</t>
    <rPh sb="0" eb="2">
      <t>コウキ</t>
    </rPh>
    <rPh sb="3" eb="4">
      <t>オ</t>
    </rPh>
    <phoneticPr fontId="2"/>
  </si>
  <si>
    <t>工事成績</t>
    <rPh sb="0" eb="2">
      <t>コウジ</t>
    </rPh>
    <rPh sb="2" eb="4">
      <t>セイセキ</t>
    </rPh>
    <phoneticPr fontId="2"/>
  </si>
  <si>
    <t>契約(始)</t>
    <rPh sb="0" eb="2">
      <t>ケイヤク</t>
    </rPh>
    <rPh sb="3" eb="4">
      <t>ハジ</t>
    </rPh>
    <phoneticPr fontId="2"/>
  </si>
  <si>
    <t>契約(終)</t>
    <rPh sb="0" eb="2">
      <t>ケイヤク</t>
    </rPh>
    <rPh sb="3" eb="4">
      <t>シュウ</t>
    </rPh>
    <phoneticPr fontId="2"/>
  </si>
  <si>
    <t>認定有無</t>
    <rPh sb="0" eb="2">
      <t>ニンテイ</t>
    </rPh>
    <rPh sb="2" eb="4">
      <t>ウム</t>
    </rPh>
    <phoneticPr fontId="2"/>
  </si>
  <si>
    <t>工期(終)</t>
    <rPh sb="0" eb="2">
      <t>コウキ</t>
    </rPh>
    <rPh sb="3" eb="4">
      <t>シュウ</t>
    </rPh>
    <phoneticPr fontId="2"/>
  </si>
  <si>
    <t>人</t>
    <rPh sb="0" eb="1">
      <t>ニン</t>
    </rPh>
    <phoneticPr fontId="2"/>
  </si>
  <si>
    <t>（２）</t>
  </si>
  <si>
    <t>（３）</t>
  </si>
  <si>
    <t>（４）</t>
  </si>
  <si>
    <t>（５）</t>
  </si>
  <si>
    <t>（６）</t>
  </si>
  <si>
    <t>（１）</t>
  </si>
  <si>
    <t>a</t>
    <phoneticPr fontId="2"/>
  </si>
  <si>
    <t>使用材料</t>
  </si>
  <si>
    <t>1.</t>
    <phoneticPr fontId="2"/>
  </si>
  <si>
    <t>※評価結果</t>
    <phoneticPr fontId="2"/>
  </si>
  <si>
    <t>一つの提案内容（同一枠内）に複数提案が記載されている場合、「受発注者協議による実施の可能性」について、備考欄へ詳細に記入すること。（発注者）</t>
    <phoneticPr fontId="2"/>
  </si>
  <si>
    <t>例</t>
  </si>
  <si>
    <t>評価</t>
  </si>
  <si>
    <t>履行義務</t>
  </si>
  <si>
    <t>受発注者協議による実施の可能性</t>
  </si>
  <si>
    <t>すべて履行義務あり</t>
  </si>
  <si>
    <t>　　－</t>
  </si>
  <si>
    <t>○、△</t>
  </si>
  <si>
    <t>履行義務なし</t>
  </si>
  <si>
    <t>すべて実施可能。</t>
  </si>
  <si>
    <t>○、×</t>
  </si>
  <si>
    <t>×は実施を認めない。○は実施可能。</t>
  </si>
  <si>
    <t>△、×</t>
  </si>
  <si>
    <t>×は実施を認めない。△は実施可能。</t>
  </si>
  <si>
    <t>【複数提案で○、△、×が混在する場合】</t>
    <phoneticPr fontId="2"/>
  </si>
  <si>
    <t>2.</t>
    <phoneticPr fontId="2"/>
  </si>
  <si>
    <t>3.</t>
    <phoneticPr fontId="2"/>
  </si>
  <si>
    <t>技術提案b①</t>
    <rPh sb="0" eb="2">
      <t>ギジュツ</t>
    </rPh>
    <rPh sb="2" eb="4">
      <t>テイアン</t>
    </rPh>
    <phoneticPr fontId="2"/>
  </si>
  <si>
    <t>実績①</t>
    <rPh sb="0" eb="2">
      <t>ジッセキ</t>
    </rPh>
    <phoneticPr fontId="2"/>
  </si>
  <si>
    <t>実績②</t>
    <rPh sb="0" eb="2">
      <t>ジッセキ</t>
    </rPh>
    <phoneticPr fontId="2"/>
  </si>
  <si>
    <t>b</t>
    <phoneticPr fontId="2"/>
  </si>
  <si>
    <t>c</t>
    <phoneticPr fontId="2"/>
  </si>
  <si>
    <t>d</t>
    <phoneticPr fontId="2"/>
  </si>
  <si>
    <t>e</t>
    <phoneticPr fontId="2"/>
  </si>
  <si>
    <t>a0</t>
    <phoneticPr fontId="2"/>
  </si>
  <si>
    <t>配置予定技術者①</t>
    <phoneticPr fontId="2"/>
  </si>
  <si>
    <t>配置予定技術者②</t>
    <phoneticPr fontId="2"/>
  </si>
  <si>
    <t>配置予定技術者③</t>
    <phoneticPr fontId="2"/>
  </si>
  <si>
    <t>地理的条件</t>
    <phoneticPr fontId="2"/>
  </si>
  <si>
    <t>a1</t>
    <phoneticPr fontId="2"/>
  </si>
  <si>
    <t>a</t>
    <phoneticPr fontId="2"/>
  </si>
  <si>
    <t>b</t>
    <phoneticPr fontId="2"/>
  </si>
  <si>
    <t>c</t>
    <phoneticPr fontId="2"/>
  </si>
  <si>
    <t>d</t>
    <phoneticPr fontId="2"/>
  </si>
  <si>
    <t>OPD制度参加登録</t>
    <rPh sb="3" eb="5">
      <t>セイド</t>
    </rPh>
    <rPh sb="5" eb="7">
      <t>サンカ</t>
    </rPh>
    <rPh sb="7" eb="9">
      <t>トウロク</t>
    </rPh>
    <phoneticPr fontId="2"/>
  </si>
  <si>
    <t>←直接入力</t>
    <rPh sb="1" eb="3">
      <t>チョクセツ</t>
    </rPh>
    <rPh sb="3" eb="5">
      <t>ニュウリョク</t>
    </rPh>
    <phoneticPr fontId="2"/>
  </si>
  <si>
    <t>様式－</t>
    <phoneticPr fontId="2"/>
  </si>
  <si>
    <t>様式－○</t>
    <rPh sb="0" eb="2">
      <t>ヨウシキ</t>
    </rPh>
    <phoneticPr fontId="2"/>
  </si>
  <si>
    <t>様式番号</t>
    <rPh sb="0" eb="2">
      <t>ヨウシキ</t>
    </rPh>
    <rPh sb="2" eb="4">
      <t>バンゴウ</t>
    </rPh>
    <phoneticPr fontId="2"/>
  </si>
  <si>
    <t>（１）</t>
    <phoneticPr fontId="2"/>
  </si>
  <si>
    <t>２</t>
  </si>
  <si>
    <t>２</t>
    <phoneticPr fontId="2"/>
  </si>
  <si>
    <t>３</t>
    <phoneticPr fontId="2"/>
  </si>
  <si>
    <t>４</t>
    <phoneticPr fontId="2"/>
  </si>
  <si>
    <t>５</t>
    <phoneticPr fontId="2"/>
  </si>
  <si>
    <t>６</t>
    <phoneticPr fontId="2"/>
  </si>
  <si>
    <t>７</t>
    <phoneticPr fontId="2"/>
  </si>
  <si>
    <t>８</t>
    <phoneticPr fontId="2"/>
  </si>
  <si>
    <t>９</t>
    <phoneticPr fontId="2"/>
  </si>
  <si>
    <t>１０</t>
    <phoneticPr fontId="2"/>
  </si>
  <si>
    <t>１１</t>
    <phoneticPr fontId="2"/>
  </si>
  <si>
    <t>１２</t>
    <phoneticPr fontId="2"/>
  </si>
  <si>
    <t>１３</t>
    <phoneticPr fontId="2"/>
  </si>
  <si>
    <t>１４</t>
    <phoneticPr fontId="2"/>
  </si>
  <si>
    <t>１５</t>
    <phoneticPr fontId="2"/>
  </si>
  <si>
    <t>１６</t>
  </si>
  <si>
    <t>１７</t>
  </si>
  <si>
    <t>１８</t>
  </si>
  <si>
    <t>１９</t>
  </si>
  <si>
    <t>２０</t>
  </si>
  <si>
    <t>評価項目番号</t>
    <rPh sb="0" eb="2">
      <t>ヒョウカ</t>
    </rPh>
    <rPh sb="2" eb="4">
      <t>コウモク</t>
    </rPh>
    <rPh sb="4" eb="6">
      <t>バンゴウ</t>
    </rPh>
    <phoneticPr fontId="2"/>
  </si>
  <si>
    <t>評価項目番号（枝番）</t>
    <rPh sb="0" eb="2">
      <t>ヒョウカ</t>
    </rPh>
    <rPh sb="2" eb="4">
      <t>コウモク</t>
    </rPh>
    <rPh sb="4" eb="6">
      <t>バンゴウ</t>
    </rPh>
    <rPh sb="7" eb="9">
      <t>エダバン</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</si>
  <si>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</si>
  <si>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</si>
  <si>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</si>
  <si>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</si>
  <si>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</si>
  <si>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</si>
  <si>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</si>
  <si>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</si>
  <si>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</si>
  <si>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</si>
  <si>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区分</t>
    <rPh sb="0" eb="2">
      <t>クブン</t>
    </rPh>
    <phoneticPr fontId="2"/>
  </si>
  <si>
    <t>企業</t>
    <rPh sb="0" eb="2">
      <t>キギョウ</t>
    </rPh>
    <phoneticPr fontId="2"/>
  </si>
  <si>
    <t>技術者</t>
    <rPh sb="0" eb="3">
      <t>ギジュツシャ</t>
    </rPh>
    <phoneticPr fontId="2"/>
  </si>
  <si>
    <t>地理的条件</t>
    <rPh sb="0" eb="3">
      <t>チリテキ</t>
    </rPh>
    <rPh sb="3" eb="5">
      <t>ジョウケン</t>
    </rPh>
    <phoneticPr fontId="2"/>
  </si>
  <si>
    <t>評価項目名</t>
    <rPh sb="0" eb="2">
      <t>ヒョウカ</t>
    </rPh>
    <rPh sb="2" eb="4">
      <t>コウモク</t>
    </rPh>
    <rPh sb="4" eb="5">
      <t>メイ</t>
    </rPh>
    <phoneticPr fontId="2"/>
  </si>
  <si>
    <t>表紙記載文</t>
    <rPh sb="0" eb="2">
      <t>ヒョウシ</t>
    </rPh>
    <rPh sb="2" eb="4">
      <t>キサイ</t>
    </rPh>
    <rPh sb="4" eb="5">
      <t>ブン</t>
    </rPh>
    <phoneticPr fontId="2"/>
  </si>
  <si>
    <t>対象外</t>
    <rPh sb="0" eb="2">
      <t>タイショウ</t>
    </rPh>
    <rPh sb="2" eb="3">
      <t>ガイ</t>
    </rPh>
    <phoneticPr fontId="2"/>
  </si>
  <si>
    <t>防災協定</t>
    <rPh sb="0" eb="2">
      <t>ボウサイ</t>
    </rPh>
    <rPh sb="2" eb="4">
      <t>キョウテイ</t>
    </rPh>
    <phoneticPr fontId="12"/>
  </si>
  <si>
    <t>地理的条件</t>
    <phoneticPr fontId="2"/>
  </si>
  <si>
    <t>（近隣地域での施工実績）</t>
    <phoneticPr fontId="2"/>
  </si>
  <si>
    <t>サポート拠点</t>
    <rPh sb="4" eb="6">
      <t>キョテン</t>
    </rPh>
    <phoneticPr fontId="12"/>
  </si>
  <si>
    <t>サポート拠点</t>
    <rPh sb="4" eb="6">
      <t>キョテン</t>
    </rPh>
    <phoneticPr fontId="2"/>
  </si>
  <si>
    <t>工場・会社所在地</t>
    <rPh sb="0" eb="2">
      <t>コウジョウ</t>
    </rPh>
    <rPh sb="3" eb="5">
      <t>カイシャ</t>
    </rPh>
    <rPh sb="5" eb="8">
      <t>ショザイチ</t>
    </rPh>
    <phoneticPr fontId="2"/>
  </si>
  <si>
    <t>項目名</t>
    <rPh sb="0" eb="2">
      <t>コウモク</t>
    </rPh>
    <phoneticPr fontId="2"/>
  </si>
  <si>
    <t>所在地1</t>
    <rPh sb="0" eb="3">
      <t>ショザイチ</t>
    </rPh>
    <phoneticPr fontId="2"/>
  </si>
  <si>
    <t>技術者数1</t>
    <rPh sb="0" eb="3">
      <t>ギジュツシャ</t>
    </rPh>
    <rPh sb="3" eb="4">
      <t>スウ</t>
    </rPh>
    <phoneticPr fontId="2"/>
  </si>
  <si>
    <t>所在地2</t>
    <rPh sb="0" eb="3">
      <t>ショザイチ</t>
    </rPh>
    <phoneticPr fontId="2"/>
  </si>
  <si>
    <t>技術者数2</t>
    <rPh sb="0" eb="3">
      <t>ギジュツシャ</t>
    </rPh>
    <rPh sb="3" eb="4">
      <t>スウ</t>
    </rPh>
    <phoneticPr fontId="2"/>
  </si>
  <si>
    <t>営業所住所</t>
    <rPh sb="0" eb="3">
      <t>エイギョウショ</t>
    </rPh>
    <rPh sb="3" eb="5">
      <t>ジュウショ</t>
    </rPh>
    <phoneticPr fontId="2"/>
  </si>
  <si>
    <t>営業所種類</t>
    <rPh sb="0" eb="3">
      <t>エイギョウショ</t>
    </rPh>
    <rPh sb="3" eb="5">
      <t>シュルイ</t>
    </rPh>
    <phoneticPr fontId="2"/>
  </si>
  <si>
    <t>工場住所</t>
    <rPh sb="0" eb="2">
      <t>コウジョウ</t>
    </rPh>
    <rPh sb="2" eb="4">
      <t>ジュウショ</t>
    </rPh>
    <phoneticPr fontId="2"/>
  </si>
  <si>
    <t>拠点名1</t>
    <rPh sb="0" eb="2">
      <t>キョテン</t>
    </rPh>
    <rPh sb="2" eb="3">
      <t>メイ</t>
    </rPh>
    <phoneticPr fontId="2"/>
  </si>
  <si>
    <t>拠点名2</t>
    <rPh sb="0" eb="2">
      <t>キョテン</t>
    </rPh>
    <rPh sb="2" eb="3">
      <t>メイ</t>
    </rPh>
    <phoneticPr fontId="2"/>
  </si>
  <si>
    <t>工場・会社所在地</t>
    <rPh sb="0" eb="2">
      <t>コウジョウ</t>
    </rPh>
    <rPh sb="3" eb="5">
      <t>カイシャ</t>
    </rPh>
    <rPh sb="5" eb="8">
      <t>ショザイチ</t>
    </rPh>
    <phoneticPr fontId="12"/>
  </si>
  <si>
    <t>評価項目○－○</t>
    <phoneticPr fontId="2"/>
  </si>
  <si>
    <t>評価項目（１）－①（例）</t>
    <rPh sb="10" eb="11">
      <t>レイ</t>
    </rPh>
    <phoneticPr fontId="2"/>
  </si>
  <si>
    <t>様式番号</t>
    <phoneticPr fontId="2"/>
  </si>
  <si>
    <t>【表３】プルダウンリスト</t>
    <rPh sb="1" eb="2">
      <t>ヒョウ</t>
    </rPh>
    <phoneticPr fontId="2"/>
  </si>
  <si>
    <t>表３【企業】評価項目の着色セルに項目を記入した場合、ここに記載文を直接入力！</t>
    <rPh sb="0" eb="1">
      <t>ヒョウ</t>
    </rPh>
    <rPh sb="3" eb="5">
      <t>キギョウ</t>
    </rPh>
    <rPh sb="6" eb="8">
      <t>ヒョウカ</t>
    </rPh>
    <rPh sb="8" eb="10">
      <t>コウモク</t>
    </rPh>
    <rPh sb="11" eb="13">
      <t>チャクショク</t>
    </rPh>
    <rPh sb="16" eb="18">
      <t>コウモク</t>
    </rPh>
    <rPh sb="19" eb="21">
      <t>キニュウ</t>
    </rPh>
    <rPh sb="23" eb="25">
      <t>バアイ</t>
    </rPh>
    <rPh sb="29" eb="31">
      <t>キサイ</t>
    </rPh>
    <rPh sb="31" eb="32">
      <t>ブン</t>
    </rPh>
    <rPh sb="33" eb="35">
      <t>チョクセツ</t>
    </rPh>
    <rPh sb="35" eb="37">
      <t>ニュウリョク</t>
    </rPh>
    <phoneticPr fontId="2"/>
  </si>
  <si>
    <t>表３【技術者】評価項目の着色セルに項目を記入した場合、ここに記載文を直接入力！</t>
    <rPh sb="3" eb="6">
      <t>ギジュツシャ</t>
    </rPh>
    <rPh sb="7" eb="9">
      <t>ヒョウカ</t>
    </rPh>
    <rPh sb="9" eb="11">
      <t>コウモク</t>
    </rPh>
    <rPh sb="12" eb="14">
      <t>チャクショク</t>
    </rPh>
    <rPh sb="17" eb="19">
      <t>コウモク</t>
    </rPh>
    <rPh sb="20" eb="22">
      <t>キニュウ</t>
    </rPh>
    <rPh sb="24" eb="26">
      <t>バアイ</t>
    </rPh>
    <rPh sb="30" eb="32">
      <t>キサイ</t>
    </rPh>
    <rPh sb="32" eb="33">
      <t>ブン</t>
    </rPh>
    <rPh sb="34" eb="36">
      <t>チョクセツ</t>
    </rPh>
    <rPh sb="36" eb="38">
      <t>ニュウリョク</t>
    </rPh>
    <phoneticPr fontId="2"/>
  </si>
  <si>
    <t>表３【地理的条件】評価項目の着色セルに項目を記入した場合、ここに記載文を直接入力！</t>
    <rPh sb="0" eb="1">
      <t>ヒョウ</t>
    </rPh>
    <rPh sb="3" eb="6">
      <t>チリテキ</t>
    </rPh>
    <rPh sb="6" eb="8">
      <t>ジョウケン</t>
    </rPh>
    <rPh sb="9" eb="11">
      <t>ヒョウカ</t>
    </rPh>
    <rPh sb="11" eb="13">
      <t>コウモク</t>
    </rPh>
    <rPh sb="14" eb="16">
      <t>チャクショク</t>
    </rPh>
    <rPh sb="19" eb="21">
      <t>コウモク</t>
    </rPh>
    <rPh sb="22" eb="24">
      <t>キニュウ</t>
    </rPh>
    <rPh sb="26" eb="28">
      <t>バアイ</t>
    </rPh>
    <rPh sb="32" eb="34">
      <t>キサイ</t>
    </rPh>
    <rPh sb="34" eb="35">
      <t>ブン</t>
    </rPh>
    <rPh sb="36" eb="38">
      <t>チョクセツ</t>
    </rPh>
    <rPh sb="38" eb="40">
      <t>ニュウリョク</t>
    </rPh>
    <phoneticPr fontId="2"/>
  </si>
  <si>
    <t>技術提案b②</t>
    <rPh sb="0" eb="2">
      <t>ギジュツ</t>
    </rPh>
    <rPh sb="2" eb="4">
      <t>テイアン</t>
    </rPh>
    <phoneticPr fontId="2"/>
  </si>
  <si>
    <t>着色セルの凡例</t>
    <rPh sb="0" eb="2">
      <t>チャクショク</t>
    </rPh>
    <rPh sb="5" eb="7">
      <t>ハンレイ</t>
    </rPh>
    <phoneticPr fontId="2"/>
  </si>
  <si>
    <t>（企業）</t>
    <rPh sb="1" eb="3">
      <t>キギョウ</t>
    </rPh>
    <phoneticPr fontId="2"/>
  </si>
  <si>
    <t>：「企業入力シート」で入力（数式リンク有）</t>
    <rPh sb="2" eb="4">
      <t>キギョウ</t>
    </rPh>
    <rPh sb="4" eb="6">
      <t>ニュウリョク</t>
    </rPh>
    <rPh sb="11" eb="13">
      <t>ニュウリョク</t>
    </rPh>
    <rPh sb="14" eb="16">
      <t>スウシキ</t>
    </rPh>
    <rPh sb="19" eb="20">
      <t>アリ</t>
    </rPh>
    <phoneticPr fontId="2"/>
  </si>
  <si>
    <t>：セルに直接入力が必要な箇所</t>
    <rPh sb="4" eb="6">
      <t>チョクセツ</t>
    </rPh>
    <rPh sb="6" eb="8">
      <t>ニュウリョク</t>
    </rPh>
    <rPh sb="9" eb="11">
      <t>ヒツヨウ</t>
    </rPh>
    <rPh sb="12" eb="14">
      <t>カショ</t>
    </rPh>
    <phoneticPr fontId="2"/>
  </si>
  <si>
    <t>（発注者）</t>
    <rPh sb="1" eb="4">
      <t>ハッチュウシャ</t>
    </rPh>
    <phoneticPr fontId="2"/>
  </si>
  <si>
    <t>：「発注者入力シート」で入力（数式リンク有）</t>
    <rPh sb="2" eb="5">
      <t>ハッチュウシャ</t>
    </rPh>
    <rPh sb="5" eb="7">
      <t>ニュウリョク</t>
    </rPh>
    <rPh sb="12" eb="14">
      <t>ニュウリョク</t>
    </rPh>
    <rPh sb="15" eb="17">
      <t>スウシキ</t>
    </rPh>
    <rPh sb="20" eb="21">
      <t>アリ</t>
    </rPh>
    <phoneticPr fontId="2"/>
  </si>
  <si>
    <t>【印刷について】</t>
    <rPh sb="1" eb="3">
      <t>インサツ</t>
    </rPh>
    <phoneticPr fontId="2"/>
  </si>
  <si>
    <t>このシートは「ページ設定」で「白黒印刷」と「印刷範囲」が設定されています。</t>
    <rPh sb="10" eb="12">
      <t>セッテイ</t>
    </rPh>
    <rPh sb="15" eb="17">
      <t>シロクロ</t>
    </rPh>
    <rPh sb="17" eb="19">
      <t>インサツ</t>
    </rPh>
    <rPh sb="22" eb="24">
      <t>インサツ</t>
    </rPh>
    <rPh sb="24" eb="26">
      <t>ハンイ</t>
    </rPh>
    <rPh sb="28" eb="30">
      <t>セッテイ</t>
    </rPh>
    <phoneticPr fontId="2"/>
  </si>
  <si>
    <t>：「企業入力シート」、一覧表（別紙）で入力（数式リンク有）</t>
    <rPh sb="2" eb="4">
      <t>キギョウ</t>
    </rPh>
    <rPh sb="4" eb="6">
      <t>ニュウリョク</t>
    </rPh>
    <rPh sb="11" eb="13">
      <t>イチラン</t>
    </rPh>
    <rPh sb="13" eb="14">
      <t>ヒョウ</t>
    </rPh>
    <rPh sb="15" eb="17">
      <t>ベッシ</t>
    </rPh>
    <rPh sb="19" eb="21">
      <t>ニュウリョク</t>
    </rPh>
    <rPh sb="22" eb="24">
      <t>スウシキ</t>
    </rPh>
    <rPh sb="27" eb="28">
      <t>アリ</t>
    </rPh>
    <phoneticPr fontId="2"/>
  </si>
  <si>
    <t>：自動計算</t>
    <rPh sb="1" eb="3">
      <t>ジドウ</t>
    </rPh>
    <rPh sb="3" eb="5">
      <t>ケイサン</t>
    </rPh>
    <phoneticPr fontId="2"/>
  </si>
  <si>
    <t>：配置予定技術者①のシートとリンク</t>
    <rPh sb="1" eb="3">
      <t>ハイチ</t>
    </rPh>
    <rPh sb="3" eb="5">
      <t>ヨテイ</t>
    </rPh>
    <rPh sb="5" eb="8">
      <t>ギジュツシャ</t>
    </rPh>
    <phoneticPr fontId="2"/>
  </si>
  <si>
    <t>：「企業入力シートで入力（数式リンク有）</t>
    <rPh sb="2" eb="4">
      <t>キギョウ</t>
    </rPh>
    <rPh sb="4" eb="6">
      <t>ニュウリョク</t>
    </rPh>
    <rPh sb="10" eb="12">
      <t>ニュウリョク</t>
    </rPh>
    <rPh sb="13" eb="15">
      <t>スウシキ</t>
    </rPh>
    <rPh sb="18" eb="19">
      <t>アリ</t>
    </rPh>
    <phoneticPr fontId="2"/>
  </si>
  <si>
    <t>　　（様式番号は表紙が1になるため、2から始まります。評価項目の番号は、入札説明書に記載する見出し番号とあわせてください）</t>
    <rPh sb="3" eb="5">
      <t>ヨウシキ</t>
    </rPh>
    <rPh sb="5" eb="7">
      <t>バンゴウ</t>
    </rPh>
    <rPh sb="8" eb="10">
      <t>ヒョウシ</t>
    </rPh>
    <rPh sb="21" eb="22">
      <t>ハジ</t>
    </rPh>
    <rPh sb="27" eb="29">
      <t>ヒョウカ</t>
    </rPh>
    <rPh sb="29" eb="31">
      <t>コウモク</t>
    </rPh>
    <rPh sb="32" eb="34">
      <t>バンゴウ</t>
    </rPh>
    <rPh sb="36" eb="38">
      <t>ニュウサツ</t>
    </rPh>
    <rPh sb="38" eb="41">
      <t>セツメイショ</t>
    </rPh>
    <rPh sb="42" eb="44">
      <t>キサイ</t>
    </rPh>
    <rPh sb="46" eb="48">
      <t>ミダ</t>
    </rPh>
    <rPh sb="49" eb="51">
      <t>バンゴウ</t>
    </rPh>
    <phoneticPr fontId="2"/>
  </si>
  <si>
    <t>【表３】</t>
    <rPh sb="1" eb="2">
      <t>ヒョウ</t>
    </rPh>
    <phoneticPr fontId="2"/>
  </si>
  <si>
    <t>【表１】</t>
    <phoneticPr fontId="2"/>
  </si>
  <si>
    <t>【表２】</t>
    <phoneticPr fontId="2"/>
  </si>
  <si>
    <t>【表４】</t>
    <rPh sb="1" eb="2">
      <t>ヒョウ</t>
    </rPh>
    <phoneticPr fontId="2"/>
  </si>
  <si>
    <t>発注までに必要な作業</t>
    <rPh sb="0" eb="2">
      <t>ハッチュウ</t>
    </rPh>
    <rPh sb="5" eb="7">
      <t>ヒツヨウ</t>
    </rPh>
    <rPh sb="8" eb="10">
      <t>サギョウ</t>
    </rPh>
    <phoneticPr fontId="2"/>
  </si>
  <si>
    <t>（３）確認・修正作業【重要】</t>
    <rPh sb="3" eb="5">
      <t>カクニン</t>
    </rPh>
    <rPh sb="6" eb="8">
      <t>シュウセイ</t>
    </rPh>
    <rPh sb="8" eb="10">
      <t>サギョウ</t>
    </rPh>
    <rPh sb="11" eb="13">
      <t>ジュウヨウ</t>
    </rPh>
    <phoneticPr fontId="2"/>
  </si>
  <si>
    <t>③その他箇所の記載文や文字切れなど不備がないか確認し、必要に応じて修正してください</t>
    <rPh sb="3" eb="4">
      <t>タ</t>
    </rPh>
    <rPh sb="4" eb="6">
      <t>カショ</t>
    </rPh>
    <rPh sb="7" eb="9">
      <t>キサイ</t>
    </rPh>
    <rPh sb="9" eb="10">
      <t>ブン</t>
    </rPh>
    <rPh sb="11" eb="13">
      <t>モジ</t>
    </rPh>
    <rPh sb="13" eb="14">
      <t>キ</t>
    </rPh>
    <rPh sb="17" eb="19">
      <t>フビ</t>
    </rPh>
    <rPh sb="23" eb="25">
      <t>カクニン</t>
    </rPh>
    <rPh sb="27" eb="29">
      <t>ヒツヨウ</t>
    </rPh>
    <rPh sb="30" eb="31">
      <t>オウ</t>
    </rPh>
    <rPh sb="33" eb="35">
      <t>シュウセイ</t>
    </rPh>
    <phoneticPr fontId="2"/>
  </si>
  <si>
    <t>①「発注者設定内容確認シート」で入札説明書に記載した内容と様式に記載した内容が一致しているか確認してください</t>
    <rPh sb="2" eb="5">
      <t>ハッチュウシャ</t>
    </rPh>
    <rPh sb="5" eb="7">
      <t>セッテイ</t>
    </rPh>
    <rPh sb="7" eb="9">
      <t>ナイヨウ</t>
    </rPh>
    <rPh sb="9" eb="11">
      <t>カクニン</t>
    </rPh>
    <rPh sb="16" eb="18">
      <t>ニュウサツ</t>
    </rPh>
    <rPh sb="18" eb="21">
      <t>セツメイショ</t>
    </rPh>
    <rPh sb="22" eb="24">
      <t>キサイ</t>
    </rPh>
    <rPh sb="26" eb="28">
      <t>ナイヨウ</t>
    </rPh>
    <rPh sb="29" eb="31">
      <t>ヨウシキ</t>
    </rPh>
    <rPh sb="32" eb="34">
      <t>キサイ</t>
    </rPh>
    <rPh sb="36" eb="38">
      <t>ナイヨウ</t>
    </rPh>
    <rPh sb="39" eb="41">
      <t>イッチ</t>
    </rPh>
    <rPh sb="46" eb="48">
      <t>カクニン</t>
    </rPh>
    <phoneticPr fontId="2"/>
  </si>
  <si>
    <r>
      <t>（１）</t>
    </r>
    <r>
      <rPr>
        <sz val="12"/>
        <color theme="1"/>
        <rFont val="ＭＳ Ｐゴシック"/>
        <family val="3"/>
        <charset val="128"/>
        <scheme val="minor"/>
      </rPr>
      <t>発注工事の基本情報</t>
    </r>
    <rPh sb="3" eb="5">
      <t>ハッチュウ</t>
    </rPh>
    <rPh sb="5" eb="7">
      <t>コウジ</t>
    </rPh>
    <rPh sb="8" eb="10">
      <t>キホン</t>
    </rPh>
    <rPh sb="10" eb="12">
      <t>ジョウホウ</t>
    </rPh>
    <phoneticPr fontId="2"/>
  </si>
  <si>
    <r>
      <t>（２）</t>
    </r>
    <r>
      <rPr>
        <sz val="12"/>
        <color theme="1"/>
        <rFont val="ＭＳ Ｐゴシック"/>
        <family val="3"/>
        <charset val="128"/>
        <scheme val="minor"/>
      </rPr>
      <t>総合評価方式の</t>
    </r>
    <r>
      <rPr>
        <sz val="12"/>
        <color rgb="FFFF0000"/>
        <rFont val="ＭＳ Ｐゴシック"/>
        <family val="3"/>
        <charset val="128"/>
        <scheme val="minor"/>
      </rPr>
      <t>評価項目</t>
    </r>
    <r>
      <rPr>
        <sz val="12"/>
        <color theme="1"/>
        <rFont val="ＭＳ Ｐゴシック"/>
        <family val="3"/>
        <charset val="128"/>
        <scheme val="minor"/>
      </rPr>
      <t>、</t>
    </r>
    <r>
      <rPr>
        <sz val="12"/>
        <color rgb="FFFF0000"/>
        <rFont val="ＭＳ Ｐゴシック"/>
        <family val="3"/>
        <charset val="128"/>
        <scheme val="minor"/>
      </rPr>
      <t>技術資料様式の番号</t>
    </r>
    <r>
      <rPr>
        <sz val="12"/>
        <color theme="1"/>
        <rFont val="ＭＳ Ｐゴシック"/>
        <family val="3"/>
        <charset val="128"/>
        <scheme val="minor"/>
      </rPr>
      <t>情報</t>
    </r>
    <rPh sb="3" eb="7">
      <t>ソウゴウヒョウカ</t>
    </rPh>
    <rPh sb="7" eb="9">
      <t>ホウシキ</t>
    </rPh>
    <rPh sb="10" eb="12">
      <t>ヒョウカ</t>
    </rPh>
    <rPh sb="12" eb="14">
      <t>コウモク</t>
    </rPh>
    <rPh sb="15" eb="17">
      <t>ギジュツ</t>
    </rPh>
    <rPh sb="17" eb="19">
      <t>シリョウ</t>
    </rPh>
    <rPh sb="19" eb="21">
      <t>ヨウシキ</t>
    </rPh>
    <rPh sb="22" eb="24">
      <t>バンゴウ</t>
    </rPh>
    <rPh sb="24" eb="26">
      <t>ジョウホウ</t>
    </rPh>
    <phoneticPr fontId="2"/>
  </si>
  <si>
    <r>
      <t>①技術資料の</t>
    </r>
    <r>
      <rPr>
        <sz val="11"/>
        <color rgb="FFFF0000"/>
        <rFont val="ＭＳ Ｐゴシック"/>
        <family val="3"/>
        <charset val="128"/>
        <scheme val="minor"/>
      </rPr>
      <t>緑着色セル</t>
    </r>
    <r>
      <rPr>
        <sz val="11"/>
        <color theme="1"/>
        <rFont val="ＭＳ Ｐゴシック"/>
        <family val="2"/>
        <charset val="128"/>
        <scheme val="minor"/>
      </rPr>
      <t>に正しく情報が</t>
    </r>
    <r>
      <rPr>
        <sz val="11"/>
        <color rgb="FFFF0000"/>
        <rFont val="ＭＳ Ｐゴシック"/>
        <family val="3"/>
        <charset val="128"/>
        <scheme val="minor"/>
      </rPr>
      <t>転記</t>
    </r>
    <r>
      <rPr>
        <sz val="11"/>
        <color theme="1"/>
        <rFont val="ＭＳ Ｐゴシック"/>
        <family val="2"/>
        <charset val="128"/>
        <scheme val="minor"/>
      </rPr>
      <t>されているか</t>
    </r>
    <r>
      <rPr>
        <sz val="11"/>
        <color rgb="FFFF0000"/>
        <rFont val="ＭＳ Ｐゴシック"/>
        <family val="3"/>
        <charset val="128"/>
        <scheme val="minor"/>
      </rPr>
      <t>確認</t>
    </r>
    <r>
      <rPr>
        <sz val="11"/>
        <color theme="1"/>
        <rFont val="ＭＳ Ｐゴシック"/>
        <family val="2"/>
        <charset val="128"/>
        <scheme val="minor"/>
      </rPr>
      <t>してください</t>
    </r>
    <rPh sb="1" eb="3">
      <t>ギジュツ</t>
    </rPh>
    <rPh sb="3" eb="5">
      <t>シリョウ</t>
    </rPh>
    <rPh sb="6" eb="7">
      <t>ミドリ</t>
    </rPh>
    <rPh sb="7" eb="9">
      <t>チャクショク</t>
    </rPh>
    <rPh sb="12" eb="13">
      <t>タダ</t>
    </rPh>
    <rPh sb="15" eb="17">
      <t>ジョウホウ</t>
    </rPh>
    <rPh sb="18" eb="20">
      <t>テンキ</t>
    </rPh>
    <rPh sb="26" eb="28">
      <t>カクニン</t>
    </rPh>
    <phoneticPr fontId="2"/>
  </si>
  <si>
    <r>
      <t>　（転記されていない場合は、もう一度【表１～４】の入力条件を確認後、</t>
    </r>
    <r>
      <rPr>
        <sz val="11"/>
        <color rgb="FFFF0000"/>
        <rFont val="ＭＳ Ｐゴシック"/>
        <family val="3"/>
        <charset val="128"/>
        <scheme val="minor"/>
      </rPr>
      <t>必要に応じ緑着色セルを直接入力</t>
    </r>
    <r>
      <rPr>
        <sz val="11"/>
        <color theme="1"/>
        <rFont val="ＭＳ Ｐゴシック"/>
        <family val="3"/>
        <charset val="128"/>
        <scheme val="minor"/>
      </rPr>
      <t>により修正してください）</t>
    </r>
    <rPh sb="2" eb="4">
      <t>テンキ</t>
    </rPh>
    <rPh sb="10" eb="12">
      <t>バアイ</t>
    </rPh>
    <rPh sb="16" eb="18">
      <t>イチド</t>
    </rPh>
    <rPh sb="19" eb="20">
      <t>ヒョウ</t>
    </rPh>
    <rPh sb="25" eb="27">
      <t>ニュウリョク</t>
    </rPh>
    <rPh sb="27" eb="29">
      <t>ジョウケン</t>
    </rPh>
    <rPh sb="30" eb="32">
      <t>カクニン</t>
    </rPh>
    <rPh sb="32" eb="33">
      <t>ゴ</t>
    </rPh>
    <rPh sb="34" eb="36">
      <t>ヒツヨウ</t>
    </rPh>
    <rPh sb="37" eb="38">
      <t>オウ</t>
    </rPh>
    <rPh sb="39" eb="40">
      <t>ミドリ</t>
    </rPh>
    <rPh sb="40" eb="42">
      <t>チャクショク</t>
    </rPh>
    <phoneticPr fontId="2"/>
  </si>
  <si>
    <r>
      <t>②技術資料の</t>
    </r>
    <r>
      <rPr>
        <sz val="11"/>
        <color rgb="FFFF0000"/>
        <rFont val="ＭＳ Ｐゴシック"/>
        <family val="3"/>
        <charset val="128"/>
        <scheme val="minor"/>
      </rPr>
      <t>黄色着色セル</t>
    </r>
    <r>
      <rPr>
        <sz val="11"/>
        <color theme="1"/>
        <rFont val="ＭＳ Ｐゴシック"/>
        <family val="3"/>
        <charset val="128"/>
        <scheme val="minor"/>
      </rPr>
      <t>に必要な情報を</t>
    </r>
    <r>
      <rPr>
        <sz val="11"/>
        <color rgb="FFFF0000"/>
        <rFont val="ＭＳ Ｐゴシック"/>
        <family val="3"/>
        <charset val="128"/>
        <scheme val="minor"/>
      </rPr>
      <t>直接入力</t>
    </r>
    <r>
      <rPr>
        <sz val="11"/>
        <color theme="1"/>
        <rFont val="ＭＳ Ｐゴシック"/>
        <family val="3"/>
        <charset val="128"/>
        <scheme val="minor"/>
      </rPr>
      <t>してください</t>
    </r>
    <rPh sb="1" eb="3">
      <t>ギジュツ</t>
    </rPh>
    <rPh sb="3" eb="5">
      <t>シリョウ</t>
    </rPh>
    <rPh sb="6" eb="8">
      <t>キイロ</t>
    </rPh>
    <rPh sb="8" eb="10">
      <t>チャクショク</t>
    </rPh>
    <rPh sb="13" eb="15">
      <t>ヒツヨウ</t>
    </rPh>
    <rPh sb="16" eb="18">
      <t>ジョウホウ</t>
    </rPh>
    <rPh sb="19" eb="21">
      <t>チョクセツ</t>
    </rPh>
    <rPh sb="21" eb="23">
      <t>ニュウリョク</t>
    </rPh>
    <phoneticPr fontId="2"/>
  </si>
  <si>
    <r>
      <t>↓</t>
    </r>
    <r>
      <rPr>
        <sz val="11"/>
        <color rgb="FFFF0000"/>
        <rFont val="ＭＳ Ｐゴシック"/>
        <family val="3"/>
        <charset val="128"/>
        <scheme val="minor"/>
      </rPr>
      <t>【重要】表２のD列で項目を記載したもの以外は、エラー表示される【編集厳禁】</t>
    </r>
    <rPh sb="2" eb="4">
      <t>ジュウヨウ</t>
    </rPh>
    <rPh sb="5" eb="6">
      <t>ヒョウ</t>
    </rPh>
    <rPh sb="9" eb="10">
      <t>レツ</t>
    </rPh>
    <rPh sb="11" eb="13">
      <t>コウモク</t>
    </rPh>
    <rPh sb="14" eb="16">
      <t>キサイ</t>
    </rPh>
    <rPh sb="20" eb="22">
      <t>イガイ</t>
    </rPh>
    <rPh sb="27" eb="29">
      <t>ヒョウジ</t>
    </rPh>
    <rPh sb="33" eb="35">
      <t>ヘンシュウ</t>
    </rPh>
    <rPh sb="35" eb="37">
      <t>ゲンキン</t>
    </rPh>
    <phoneticPr fontId="2"/>
  </si>
  <si>
    <t>②不要な技術資料様式は、シート毎削除してください</t>
    <rPh sb="1" eb="3">
      <t>フヨウ</t>
    </rPh>
    <rPh sb="4" eb="6">
      <t>ギジュツ</t>
    </rPh>
    <rPh sb="6" eb="8">
      <t>シリョウ</t>
    </rPh>
    <rPh sb="8" eb="10">
      <t>ヨウシキ</t>
    </rPh>
    <rPh sb="15" eb="16">
      <t>ゴト</t>
    </rPh>
    <rPh sb="16" eb="18">
      <t>サクジョ</t>
    </rPh>
    <phoneticPr fontId="2"/>
  </si>
  <si>
    <t>項目名</t>
    <rPh sb="0" eb="2">
      <t>コウモク</t>
    </rPh>
    <rPh sb="2" eb="3">
      <t>メイ</t>
    </rPh>
    <phoneticPr fontId="2"/>
  </si>
  <si>
    <t>企業情報記入欄</t>
    <rPh sb="0" eb="2">
      <t>キギョウ</t>
    </rPh>
    <rPh sb="2" eb="4">
      <t>ジョウホウ</t>
    </rPh>
    <rPh sb="4" eb="6">
      <t>キニュウ</t>
    </rPh>
    <rPh sb="6" eb="7">
      <t>ラン</t>
    </rPh>
    <phoneticPr fontId="2"/>
  </si>
  <si>
    <t>氏名記入欄</t>
    <rPh sb="0" eb="2">
      <t>シメイ</t>
    </rPh>
    <rPh sb="2" eb="4">
      <t>キニュウ</t>
    </rPh>
    <rPh sb="4" eb="5">
      <t>ラン</t>
    </rPh>
    <phoneticPr fontId="2"/>
  </si>
  <si>
    <t>（収受印を発行しない発注機関は、「３提出資料確認欄」を全て削除）</t>
    <rPh sb="1" eb="3">
      <t>シュウジュ</t>
    </rPh>
    <rPh sb="3" eb="4">
      <t>イン</t>
    </rPh>
    <rPh sb="5" eb="7">
      <t>ハッコウ</t>
    </rPh>
    <rPh sb="10" eb="12">
      <t>ハッチュウ</t>
    </rPh>
    <rPh sb="12" eb="14">
      <t>キカン</t>
    </rPh>
    <rPh sb="18" eb="20">
      <t>テイシュツ</t>
    </rPh>
    <rPh sb="20" eb="22">
      <t>シリョウ</t>
    </rPh>
    <rPh sb="22" eb="24">
      <t>カクニン</t>
    </rPh>
    <rPh sb="24" eb="25">
      <t>ラン</t>
    </rPh>
    <rPh sb="27" eb="28">
      <t>スベ</t>
    </rPh>
    <rPh sb="29" eb="31">
      <t>サクジョ</t>
    </rPh>
    <phoneticPr fontId="2"/>
  </si>
  <si>
    <t>工場・会社所在地</t>
  </si>
  <si>
    <t>サポート拠点</t>
  </si>
  <si>
    <t>評価項目番号</t>
    <rPh sb="0" eb="2">
      <t>ヒョウカ</t>
    </rPh>
    <rPh sb="2" eb="4">
      <t>コウモク</t>
    </rPh>
    <rPh sb="4" eb="6">
      <t>バンゴウ</t>
    </rPh>
    <phoneticPr fontId="2"/>
  </si>
  <si>
    <t>-</t>
    <phoneticPr fontId="2"/>
  </si>
  <si>
    <t>評価基準（様式記載内容）</t>
    <rPh sb="0" eb="2">
      <t>ヒョウカ</t>
    </rPh>
    <rPh sb="2" eb="4">
      <t>キジュン</t>
    </rPh>
    <rPh sb="5" eb="7">
      <t>ヨウシキ</t>
    </rPh>
    <rPh sb="7" eb="9">
      <t>キサイ</t>
    </rPh>
    <rPh sb="9" eb="11">
      <t>ナイヨウ</t>
    </rPh>
    <phoneticPr fontId="2"/>
  </si>
  <si>
    <t>表中の着色セルを予備欄です。項目が不足する場合ここに入力すれば、プルダウンリストを追加できます。</t>
    <phoneticPr fontId="2"/>
  </si>
  <si>
    <t>【表４】表紙記載文リスト</t>
    <rPh sb="1" eb="2">
      <t>ヒョウ</t>
    </rPh>
    <rPh sb="4" eb="6">
      <t>ヒョウシ</t>
    </rPh>
    <rPh sb="6" eb="8">
      <t>キサイ</t>
    </rPh>
    <rPh sb="8" eb="9">
      <t>ブン</t>
    </rPh>
    <phoneticPr fontId="2"/>
  </si>
  <si>
    <t>法面機械保有</t>
    <rPh sb="0" eb="2">
      <t>ノリメン</t>
    </rPh>
    <rPh sb="2" eb="4">
      <t>キカイ</t>
    </rPh>
    <rPh sb="4" eb="6">
      <t>ホユウ</t>
    </rPh>
    <phoneticPr fontId="12"/>
  </si>
  <si>
    <t>建設機械保有状況</t>
    <rPh sb="0" eb="2">
      <t>ケンセツ</t>
    </rPh>
    <rPh sb="2" eb="4">
      <t>キカイ</t>
    </rPh>
    <rPh sb="4" eb="6">
      <t>ホユウ</t>
    </rPh>
    <rPh sb="6" eb="8">
      <t>ジョウキョウ</t>
    </rPh>
    <phoneticPr fontId="2"/>
  </si>
  <si>
    <t>労働福祉（高齢者雇用）</t>
    <rPh sb="0" eb="2">
      <t>ロウドウ</t>
    </rPh>
    <rPh sb="2" eb="4">
      <t>フクシ</t>
    </rPh>
    <rPh sb="5" eb="8">
      <t>コウレイシャ</t>
    </rPh>
    <rPh sb="8" eb="10">
      <t>コヨウ</t>
    </rPh>
    <phoneticPr fontId="12"/>
  </si>
  <si>
    <t>労働福祉（障がい者雇用）</t>
    <rPh sb="0" eb="2">
      <t>ロウドウ</t>
    </rPh>
    <rPh sb="2" eb="4">
      <t>フクシ</t>
    </rPh>
    <rPh sb="5" eb="6">
      <t>ショウ</t>
    </rPh>
    <rPh sb="8" eb="9">
      <t>シャ</t>
    </rPh>
    <rPh sb="9" eb="11">
      <t>コヨウ</t>
    </rPh>
    <phoneticPr fontId="12"/>
  </si>
  <si>
    <t>労働福祉（育児介護制度）</t>
    <rPh sb="0" eb="2">
      <t>ロウドウ</t>
    </rPh>
    <rPh sb="2" eb="4">
      <t>フクシ</t>
    </rPh>
    <rPh sb="5" eb="7">
      <t>イクジ</t>
    </rPh>
    <rPh sb="7" eb="9">
      <t>カイゴ</t>
    </rPh>
    <rPh sb="9" eb="11">
      <t>セイド</t>
    </rPh>
    <phoneticPr fontId="12"/>
  </si>
  <si>
    <t>育児介護チェック表</t>
    <rPh sb="0" eb="2">
      <t>イクジ</t>
    </rPh>
    <rPh sb="2" eb="4">
      <t>カイゴ</t>
    </rPh>
    <rPh sb="8" eb="9">
      <t>ヒョウ</t>
    </rPh>
    <phoneticPr fontId="12"/>
  </si>
  <si>
    <t>（【隠岐】企業の法面機械保有は、機械名が○○になっていますので、必ず編集が必要です。）</t>
    <rPh sb="8" eb="10">
      <t>ノリメン</t>
    </rPh>
    <rPh sb="10" eb="12">
      <t>キカイ</t>
    </rPh>
    <phoneticPr fontId="2"/>
  </si>
  <si>
    <r>
      <t>（【隠岐】</t>
    </r>
    <r>
      <rPr>
        <sz val="11"/>
        <color rgb="FFFF0000"/>
        <rFont val="ＭＳ Ｐゴシック"/>
        <family val="3"/>
        <charset val="128"/>
        <scheme val="minor"/>
      </rPr>
      <t>企業の法面機械保有</t>
    </r>
    <r>
      <rPr>
        <sz val="11"/>
        <color theme="1"/>
        <rFont val="ＭＳ Ｐゴシック"/>
        <family val="3"/>
        <charset val="128"/>
        <scheme val="minor"/>
      </rPr>
      <t>は、機械名が○○になっていますので、</t>
    </r>
    <r>
      <rPr>
        <sz val="11"/>
        <color rgb="FFFF0000"/>
        <rFont val="ＭＳ Ｐゴシック"/>
        <family val="3"/>
        <charset val="128"/>
        <scheme val="minor"/>
      </rPr>
      <t>必ず編集</t>
    </r>
    <r>
      <rPr>
        <sz val="11"/>
        <color theme="1"/>
        <rFont val="ＭＳ Ｐゴシック"/>
        <family val="3"/>
        <charset val="128"/>
        <scheme val="minor"/>
      </rPr>
      <t>が必要です。）</t>
    </r>
    <rPh sb="2" eb="4">
      <t>オキ</t>
    </rPh>
    <rPh sb="5" eb="7">
      <t>キギョウ</t>
    </rPh>
    <rPh sb="8" eb="10">
      <t>ノリメン</t>
    </rPh>
    <rPh sb="10" eb="12">
      <t>キカイ</t>
    </rPh>
    <rPh sb="12" eb="14">
      <t>ホユウ</t>
    </rPh>
    <rPh sb="16" eb="18">
      <t>キカイ</t>
    </rPh>
    <rPh sb="18" eb="19">
      <t>メイ</t>
    </rPh>
    <rPh sb="32" eb="33">
      <t>カナラ</t>
    </rPh>
    <rPh sb="34" eb="36">
      <t>ヘンシュウ</t>
    </rPh>
    <rPh sb="37" eb="39">
      <t>ヒツヨウ</t>
    </rPh>
    <phoneticPr fontId="2"/>
  </si>
  <si>
    <t>【表４】を編集すると技術資料（表紙）「2　提出書類（必要な項目について）」で記載する様式の名称変更ができます。</t>
    <rPh sb="10" eb="12">
      <t>ギジュツ</t>
    </rPh>
    <rPh sb="12" eb="14">
      <t>シリョウ</t>
    </rPh>
    <rPh sb="15" eb="17">
      <t>ヒョウシ</t>
    </rPh>
    <rPh sb="38" eb="40">
      <t>キサイ</t>
    </rPh>
    <rPh sb="42" eb="44">
      <t>ヨウシキ</t>
    </rPh>
    <rPh sb="45" eb="47">
      <t>メイショウ</t>
    </rPh>
    <rPh sb="47" eb="49">
      <t>ヘンコウ</t>
    </rPh>
    <phoneticPr fontId="2"/>
  </si>
  <si>
    <t>a0</t>
  </si>
  <si>
    <t>a1</t>
  </si>
  <si>
    <t>①「発注者審査作業用」シートに記載されている表中の不要な項目の列全体を削除してください</t>
    <rPh sb="2" eb="5">
      <t>ハッチュウシャ</t>
    </rPh>
    <rPh sb="5" eb="7">
      <t>シンサ</t>
    </rPh>
    <rPh sb="7" eb="10">
      <t>サギョウヨウ</t>
    </rPh>
    <rPh sb="15" eb="17">
      <t>キサイ</t>
    </rPh>
    <rPh sb="22" eb="23">
      <t>ヒョウ</t>
    </rPh>
    <rPh sb="23" eb="24">
      <t>チュウ</t>
    </rPh>
    <rPh sb="25" eb="27">
      <t>フヨウ</t>
    </rPh>
    <rPh sb="28" eb="30">
      <t>コウモク</t>
    </rPh>
    <rPh sb="31" eb="32">
      <t>レツ</t>
    </rPh>
    <rPh sb="32" eb="34">
      <t>ゼンタイ</t>
    </rPh>
    <rPh sb="35" eb="37">
      <t>サクジョ</t>
    </rPh>
    <rPh sb="37" eb="39">
      <t>ゼンサクジョ</t>
    </rPh>
    <phoneticPr fontId="2"/>
  </si>
  <si>
    <t>※「発注者審査作業用」シート</t>
    <rPh sb="2" eb="5">
      <t>ハッチュウシャ</t>
    </rPh>
    <rPh sb="5" eb="7">
      <t>シンサ</t>
    </rPh>
    <rPh sb="7" eb="9">
      <t>サギョウ</t>
    </rPh>
    <rPh sb="9" eb="10">
      <t>ヨウ</t>
    </rPh>
    <phoneticPr fontId="2"/>
  </si>
  <si>
    <t>※技術審査用ファイル</t>
    <rPh sb="1" eb="3">
      <t>ギジュツ</t>
    </rPh>
    <rPh sb="3" eb="6">
      <t>シンサヨウ</t>
    </rPh>
    <phoneticPr fontId="2"/>
  </si>
  <si>
    <t>（文字のサイズ、セルの結合、列幅の調整などは、「技術審査用ファイル」で行うため、「発注者作業用シート」では、体裁を整える必要はありません）</t>
    <rPh sb="1" eb="3">
      <t>モジ</t>
    </rPh>
    <rPh sb="11" eb="13">
      <t>ケツゴウ</t>
    </rPh>
    <rPh sb="14" eb="16">
      <t>レツハバ</t>
    </rPh>
    <rPh sb="17" eb="19">
      <t>チョウセイ</t>
    </rPh>
    <rPh sb="24" eb="26">
      <t>ギジュツ</t>
    </rPh>
    <rPh sb="26" eb="29">
      <t>シンサヨウ</t>
    </rPh>
    <rPh sb="35" eb="36">
      <t>オコナ</t>
    </rPh>
    <rPh sb="41" eb="44">
      <t>ハッチュウシャ</t>
    </rPh>
    <rPh sb="44" eb="47">
      <t>サギョウヨウ</t>
    </rPh>
    <rPh sb="54" eb="56">
      <t>テイサイ</t>
    </rPh>
    <rPh sb="57" eb="58">
      <t>トトノ</t>
    </rPh>
    <rPh sb="60" eb="62">
      <t>ヒツヨウ</t>
    </rPh>
    <phoneticPr fontId="2"/>
  </si>
  <si>
    <t>　企業の申請内容を数式でリンクさせて評価項目毎に一覧表で整理。指定された範囲を「技術審査用ファイル」の「作業用シート」に一括コピーすることで、</t>
    <rPh sb="31" eb="33">
      <t>シテイ</t>
    </rPh>
    <rPh sb="36" eb="38">
      <t>ハンイ</t>
    </rPh>
    <rPh sb="60" eb="62">
      <t>イッカツ</t>
    </rPh>
    <phoneticPr fontId="2"/>
  </si>
  <si>
    <t>　１．【技術資料（表紙）の確認・修正事項】</t>
    <rPh sb="4" eb="6">
      <t>ギジュツ</t>
    </rPh>
    <rPh sb="6" eb="8">
      <t>シリョウ</t>
    </rPh>
    <rPh sb="9" eb="11">
      <t>ヒョウシ</t>
    </rPh>
    <rPh sb="13" eb="15">
      <t>カクニン</t>
    </rPh>
    <rPh sb="16" eb="18">
      <t>シュウセイ</t>
    </rPh>
    <rPh sb="18" eb="20">
      <t>ジコウ</t>
    </rPh>
    <phoneticPr fontId="2"/>
  </si>
  <si>
    <t>　２．【技術資料（各種様式）の確認・修正事項】</t>
    <rPh sb="4" eb="6">
      <t>ギジュツ</t>
    </rPh>
    <rPh sb="6" eb="8">
      <t>シリョウ</t>
    </rPh>
    <rPh sb="9" eb="11">
      <t>カクシュ</t>
    </rPh>
    <rPh sb="11" eb="13">
      <t>ヨウシキ</t>
    </rPh>
    <rPh sb="15" eb="17">
      <t>カクニン</t>
    </rPh>
    <rPh sb="18" eb="20">
      <t>シュウセイ</t>
    </rPh>
    <rPh sb="20" eb="22">
      <t>ジコウ</t>
    </rPh>
    <phoneticPr fontId="2"/>
  </si>
  <si>
    <t>　３．【評価基準の確認】</t>
    <rPh sb="4" eb="6">
      <t>ヒョウカ</t>
    </rPh>
    <rPh sb="6" eb="8">
      <t>キジュン</t>
    </rPh>
    <rPh sb="9" eb="11">
      <t>カクニン</t>
    </rPh>
    <phoneticPr fontId="2"/>
  </si>
  <si>
    <t>　４．【PPI掲載用ファイルの作成】</t>
    <rPh sb="7" eb="10">
      <t>ケイサイヨウ</t>
    </rPh>
    <rPh sb="15" eb="17">
      <t>サクセイ</t>
    </rPh>
    <phoneticPr fontId="2"/>
  </si>
  <si>
    <t>＜発注準備から入札結果調書作成までの全体イメージ＞</t>
    <rPh sb="1" eb="3">
      <t>ハッチュウ</t>
    </rPh>
    <rPh sb="3" eb="5">
      <t>ジュンビ</t>
    </rPh>
    <rPh sb="7" eb="9">
      <t>ニュウサツ</t>
    </rPh>
    <rPh sb="9" eb="11">
      <t>ケッカ</t>
    </rPh>
    <rPh sb="11" eb="13">
      <t>チョウショ</t>
    </rPh>
    <rPh sb="13" eb="15">
      <t>サクセイ</t>
    </rPh>
    <rPh sb="18" eb="20">
      <t>ゼンタイ</t>
    </rPh>
    <phoneticPr fontId="2"/>
  </si>
  <si>
    <r>
      <t>②</t>
    </r>
    <r>
      <rPr>
        <sz val="11"/>
        <color rgb="FFFF0000"/>
        <rFont val="ＭＳ Ｐゴシック"/>
        <family val="3"/>
        <charset val="128"/>
        <scheme val="minor"/>
      </rPr>
      <t>エラー表示</t>
    </r>
    <r>
      <rPr>
        <sz val="11"/>
        <color theme="1"/>
        <rFont val="ＭＳ Ｐゴシック"/>
        <family val="3"/>
        <charset val="128"/>
        <scheme val="minor"/>
      </rPr>
      <t>がでている</t>
    </r>
    <r>
      <rPr>
        <sz val="11"/>
        <color rgb="FFFF0000"/>
        <rFont val="ＭＳ Ｐゴシック"/>
        <family val="3"/>
        <charset val="128"/>
        <scheme val="minor"/>
      </rPr>
      <t>行を非表示</t>
    </r>
    <r>
      <rPr>
        <sz val="11"/>
        <color theme="1"/>
        <rFont val="ＭＳ Ｐゴシック"/>
        <family val="3"/>
        <charset val="128"/>
        <scheme val="minor"/>
      </rPr>
      <t>にしてください（</t>
    </r>
    <r>
      <rPr>
        <sz val="11"/>
        <color rgb="FFFF0000"/>
        <rFont val="ＭＳ Ｐゴシック"/>
        <family val="3"/>
        <charset val="128"/>
        <scheme val="minor"/>
      </rPr>
      <t>行の削除厳禁</t>
    </r>
    <r>
      <rPr>
        <sz val="11"/>
        <color theme="1"/>
        <rFont val="ＭＳ Ｐゴシック"/>
        <family val="3"/>
        <charset val="128"/>
        <scheme val="minor"/>
      </rPr>
      <t>）。</t>
    </r>
    <rPh sb="4" eb="6">
      <t>ヒョウジ</t>
    </rPh>
    <rPh sb="11" eb="12">
      <t>ギョウ</t>
    </rPh>
    <rPh sb="13" eb="16">
      <t>ヒヒョウジ</t>
    </rPh>
    <phoneticPr fontId="2"/>
  </si>
  <si>
    <r>
      <t>１．</t>
    </r>
    <r>
      <rPr>
        <sz val="12"/>
        <color rgb="FFFF0000"/>
        <rFont val="ＭＳ Ｐゴシック"/>
        <family val="3"/>
        <charset val="128"/>
        <scheme val="minor"/>
      </rPr>
      <t>【表１】のC列</t>
    </r>
    <r>
      <rPr>
        <sz val="12"/>
        <color theme="1"/>
        <rFont val="ＭＳ Ｐゴシック"/>
        <family val="2"/>
        <charset val="128"/>
        <scheme val="minor"/>
      </rPr>
      <t>に基本情報を直接入力してください</t>
    </r>
    <rPh sb="3" eb="4">
      <t>ヒョウ</t>
    </rPh>
    <rPh sb="8" eb="9">
      <t>レツ</t>
    </rPh>
    <rPh sb="10" eb="12">
      <t>キホン</t>
    </rPh>
    <rPh sb="12" eb="14">
      <t>ジョウホウ</t>
    </rPh>
    <rPh sb="15" eb="17">
      <t>チョクセツ</t>
    </rPh>
    <rPh sb="17" eb="19">
      <t>ニュウリョク</t>
    </rPh>
    <phoneticPr fontId="2"/>
  </si>
  <si>
    <r>
      <t>１．</t>
    </r>
    <r>
      <rPr>
        <sz val="12"/>
        <color rgb="FFFF0000"/>
        <rFont val="ＭＳ Ｐゴシック"/>
        <family val="3"/>
        <charset val="128"/>
        <scheme val="minor"/>
      </rPr>
      <t>【表２】C列</t>
    </r>
    <r>
      <rPr>
        <sz val="12"/>
        <color theme="1"/>
        <rFont val="ＭＳ Ｐゴシック"/>
        <family val="2"/>
        <charset val="128"/>
        <scheme val="minor"/>
      </rPr>
      <t>に発注工事の</t>
    </r>
    <r>
      <rPr>
        <sz val="12"/>
        <color rgb="FFFF0000"/>
        <rFont val="ＭＳ Ｐゴシック"/>
        <family val="3"/>
        <charset val="128"/>
        <scheme val="minor"/>
      </rPr>
      <t>評価項目を入力</t>
    </r>
    <r>
      <rPr>
        <sz val="12"/>
        <color theme="1"/>
        <rFont val="ＭＳ Ｐゴシック"/>
        <family val="2"/>
        <charset val="128"/>
        <scheme val="minor"/>
      </rPr>
      <t>してください（技術提案は、直接入力、その他の項目はプルダウンリストから選択）</t>
    </r>
    <rPh sb="3" eb="4">
      <t>ヒョウ</t>
    </rPh>
    <rPh sb="28" eb="30">
      <t>ギジュツ</t>
    </rPh>
    <rPh sb="30" eb="32">
      <t>テイアン</t>
    </rPh>
    <rPh sb="34" eb="36">
      <t>チョクセツ</t>
    </rPh>
    <rPh sb="36" eb="38">
      <t>ニュウリョク</t>
    </rPh>
    <rPh sb="41" eb="42">
      <t>タ</t>
    </rPh>
    <rPh sb="43" eb="45">
      <t>コウモク</t>
    </rPh>
    <rPh sb="56" eb="58">
      <t>センタク</t>
    </rPh>
    <phoneticPr fontId="2"/>
  </si>
  <si>
    <t>対象外</t>
    <phoneticPr fontId="2"/>
  </si>
  <si>
    <r>
      <t>【表３】を編集すると評価項目（C列）のリストが変更できます（</t>
    </r>
    <r>
      <rPr>
        <sz val="11"/>
        <color rgb="FFFF0000"/>
        <rFont val="ＭＳ Ｐゴシック"/>
        <family val="3"/>
        <charset val="128"/>
        <scheme val="minor"/>
      </rPr>
      <t>原則、着色セル以外編集不可</t>
    </r>
    <r>
      <rPr>
        <sz val="11"/>
        <color theme="1"/>
        <rFont val="ＭＳ Ｐゴシック"/>
        <family val="2"/>
        <charset val="128"/>
        <scheme val="minor"/>
      </rPr>
      <t>）。</t>
    </r>
    <rPh sb="1" eb="2">
      <t>ヒョウ</t>
    </rPh>
    <rPh sb="30" eb="32">
      <t>ゲンソク</t>
    </rPh>
    <rPh sb="33" eb="35">
      <t>チャクショク</t>
    </rPh>
    <rPh sb="37" eb="39">
      <t>イガイ</t>
    </rPh>
    <rPh sb="39" eb="41">
      <t>ヘンシュウ</t>
    </rPh>
    <rPh sb="41" eb="43">
      <t>フカ</t>
    </rPh>
    <phoneticPr fontId="2"/>
  </si>
  <si>
    <t>□</t>
  </si>
  <si>
    <t>（該当条文：　　　　　　　　　　　　　　　　　　）</t>
    <rPh sb="1" eb="3">
      <t>ガイトウ</t>
    </rPh>
    <rPh sb="3" eb="5">
      <t>ジョウブン</t>
    </rPh>
    <phoneticPr fontId="12"/>
  </si>
  <si>
    <r>
      <rPr>
        <b/>
        <sz val="18"/>
        <rFont val="HG丸ｺﾞｼｯｸM-PRO"/>
        <family val="3"/>
        <charset val="128"/>
      </rPr>
      <t>【法定を超える内容チェック表１】</t>
    </r>
    <r>
      <rPr>
        <b/>
        <sz val="12"/>
        <rFont val="HG丸ｺﾞｼｯｸM-PRO"/>
        <family val="3"/>
        <charset val="128"/>
      </rPr>
      <t xml:space="preserve">
　各Ｑの「はい」または「いいえ」、「該当項目」に■ をご記入下さい。</t>
    </r>
    <rPh sb="1" eb="3">
      <t>ホウテイ</t>
    </rPh>
    <rPh sb="4" eb="5">
      <t>コ</t>
    </rPh>
    <rPh sb="7" eb="9">
      <t>ナイヨウ</t>
    </rPh>
    <rPh sb="13" eb="14">
      <t>ヒョウ</t>
    </rPh>
    <rPh sb="35" eb="37">
      <t>ガイトウ</t>
    </rPh>
    <rPh sb="37" eb="39">
      <t>コウモク</t>
    </rPh>
    <phoneticPr fontId="12"/>
  </si>
  <si>
    <t>育児休業制度の対象となる子の上限年齢を、法定を超えた年齢までとしている。</t>
    <rPh sb="0" eb="2">
      <t>イクジ</t>
    </rPh>
    <rPh sb="2" eb="4">
      <t>キュウギョウ</t>
    </rPh>
    <rPh sb="4" eb="6">
      <t>セイド</t>
    </rPh>
    <rPh sb="7" eb="9">
      <t>タイショウ</t>
    </rPh>
    <rPh sb="12" eb="13">
      <t>コ</t>
    </rPh>
    <rPh sb="14" eb="16">
      <t>ジョウゲン</t>
    </rPh>
    <rPh sb="16" eb="18">
      <t>ネンレイ</t>
    </rPh>
    <rPh sb="20" eb="22">
      <t>ホウテイ</t>
    </rPh>
    <rPh sb="23" eb="24">
      <t>コ</t>
    </rPh>
    <rPh sb="26" eb="28">
      <t>ネンレイ</t>
    </rPh>
    <phoneticPr fontId="12"/>
  </si>
  <si>
    <t>（上限年齢　＝　　　　　　歳　　　か月まで）</t>
    <rPh sb="1" eb="3">
      <t>ジョウゲン</t>
    </rPh>
    <rPh sb="3" eb="5">
      <t>ネンレイ</t>
    </rPh>
    <rPh sb="13" eb="14">
      <t>サイ</t>
    </rPh>
    <rPh sb="18" eb="19">
      <t>ツキ</t>
    </rPh>
    <phoneticPr fontId="12"/>
  </si>
  <si>
    <t>①短時間勤務制度（5時間45分から6時間以外の制度等の実施）</t>
    <rPh sb="10" eb="12">
      <t>ジカン</t>
    </rPh>
    <rPh sb="14" eb="15">
      <t>フン</t>
    </rPh>
    <rPh sb="18" eb="20">
      <t>ジカン</t>
    </rPh>
    <rPh sb="20" eb="22">
      <t>イガイ</t>
    </rPh>
    <rPh sb="23" eb="25">
      <t>セイド</t>
    </rPh>
    <rPh sb="24" eb="25">
      <t>キセイ</t>
    </rPh>
    <rPh sb="25" eb="26">
      <t>トウ</t>
    </rPh>
    <rPh sb="27" eb="29">
      <t>ジッシ</t>
    </rPh>
    <phoneticPr fontId="12"/>
  </si>
  <si>
    <r>
      <t>②</t>
    </r>
    <r>
      <rPr>
        <sz val="10"/>
        <rFont val="ＭＳ Ｐゴシック"/>
        <family val="3"/>
        <charset val="128"/>
      </rPr>
      <t>育児休業に関する制度に準ずる措置</t>
    </r>
    <rPh sb="1" eb="3">
      <t>イクジ</t>
    </rPh>
    <rPh sb="3" eb="5">
      <t>キュウギョウ</t>
    </rPh>
    <rPh sb="6" eb="7">
      <t>カン</t>
    </rPh>
    <rPh sb="9" eb="11">
      <t>セイド</t>
    </rPh>
    <rPh sb="12" eb="13">
      <t>ジュン</t>
    </rPh>
    <rPh sb="15" eb="17">
      <t>ソチ</t>
    </rPh>
    <phoneticPr fontId="12"/>
  </si>
  <si>
    <r>
      <t>⑤事業所内保育施設の運営　　　　　　　　　　　　　   　　　　　</t>
    </r>
    <r>
      <rPr>
        <sz val="9"/>
        <color indexed="8"/>
        <rFont val="ＭＳ Ｐゴシック"/>
        <family val="3"/>
        <charset val="128"/>
      </rPr>
      <t>（共同運営や保育施設と契約している場合も含む）</t>
    </r>
    <rPh sb="4" eb="5">
      <t>ナイ</t>
    </rPh>
    <rPh sb="5" eb="7">
      <t>ホイク</t>
    </rPh>
    <phoneticPr fontId="12"/>
  </si>
  <si>
    <t>⑥育児サービス費用を補助する制度
（ベビーシッターや保育施設の利用料補助等）</t>
    <rPh sb="26" eb="28">
      <t>ホイク</t>
    </rPh>
    <phoneticPr fontId="12"/>
  </si>
  <si>
    <r>
      <rPr>
        <b/>
        <sz val="18"/>
        <rFont val="HG丸ｺﾞｼｯｸM-PRO"/>
        <family val="3"/>
        <charset val="128"/>
      </rPr>
      <t>【法定を超える内容チェック表２】</t>
    </r>
    <r>
      <rPr>
        <b/>
        <sz val="12"/>
        <rFont val="HG丸ｺﾞｼｯｸM-PRO"/>
        <family val="3"/>
        <charset val="128"/>
      </rPr>
      <t xml:space="preserve">
　各Ｑの「はい」または「いいえ」、「該当項目」に■ をご記入下さい。</t>
    </r>
    <rPh sb="1" eb="3">
      <t>ホウテイ</t>
    </rPh>
    <rPh sb="4" eb="5">
      <t>コ</t>
    </rPh>
    <rPh sb="7" eb="9">
      <t>ナイヨウ</t>
    </rPh>
    <rPh sb="13" eb="14">
      <t>ヒョウ</t>
    </rPh>
    <rPh sb="35" eb="37">
      <t>ガイトウ</t>
    </rPh>
    <rPh sb="37" eb="39">
      <t>コウモク</t>
    </rPh>
    <phoneticPr fontId="12"/>
  </si>
  <si>
    <r>
      <t>①</t>
    </r>
    <r>
      <rPr>
        <b/>
        <sz val="10"/>
        <rFont val="ＭＳ Ｐゴシック"/>
        <family val="3"/>
        <charset val="128"/>
      </rPr>
      <t>小学校就学後の子についても、別に</t>
    </r>
    <r>
      <rPr>
        <sz val="10"/>
        <rFont val="ＭＳ Ｐゴシック"/>
        <family val="3"/>
        <charset val="128"/>
      </rPr>
      <t>子の看護休暇が取得できる。</t>
    </r>
    <rPh sb="8" eb="9">
      <t>コ</t>
    </rPh>
    <rPh sb="15" eb="16">
      <t>ベツ</t>
    </rPh>
    <phoneticPr fontId="12"/>
  </si>
  <si>
    <r>
      <t>②取得可能日数が、</t>
    </r>
    <r>
      <rPr>
        <b/>
        <sz val="10"/>
        <rFont val="ＭＳ Ｐゴシック"/>
        <family val="3"/>
        <charset val="128"/>
      </rPr>
      <t>年５日（小学校前の子が2人以上であれば年10日）</t>
    </r>
    <r>
      <rPr>
        <sz val="10"/>
        <rFont val="ＭＳ Ｐゴシック"/>
        <family val="3"/>
        <charset val="128"/>
      </rPr>
      <t>を超える</t>
    </r>
    <rPh sb="1" eb="3">
      <t>シュトク</t>
    </rPh>
    <rPh sb="3" eb="5">
      <t>カノウ</t>
    </rPh>
    <rPh sb="5" eb="7">
      <t>ニッスウ</t>
    </rPh>
    <rPh sb="9" eb="10">
      <t>ネン</t>
    </rPh>
    <rPh sb="11" eb="12">
      <t>ニチ</t>
    </rPh>
    <rPh sb="13" eb="16">
      <t>ショウガッコウ</t>
    </rPh>
    <rPh sb="16" eb="17">
      <t>マエ</t>
    </rPh>
    <rPh sb="18" eb="19">
      <t>コ</t>
    </rPh>
    <rPh sb="21" eb="22">
      <t>ニン</t>
    </rPh>
    <rPh sb="22" eb="24">
      <t>イジョウ</t>
    </rPh>
    <rPh sb="28" eb="29">
      <t>ネン</t>
    </rPh>
    <rPh sb="31" eb="32">
      <t>ニチ</t>
    </rPh>
    <rPh sb="34" eb="35">
      <t>コ</t>
    </rPh>
    <phoneticPr fontId="12"/>
  </si>
  <si>
    <t>①取得可能日数が、年5日（対象家族が2人以上であれば年10日）を超える。</t>
    <rPh sb="1" eb="3">
      <t>シュトク</t>
    </rPh>
    <rPh sb="3" eb="5">
      <t>カノウ</t>
    </rPh>
    <rPh sb="5" eb="7">
      <t>ニッスウ</t>
    </rPh>
    <rPh sb="9" eb="10">
      <t>ネン</t>
    </rPh>
    <rPh sb="11" eb="12">
      <t>ニチ</t>
    </rPh>
    <rPh sb="13" eb="15">
      <t>タイショウ</t>
    </rPh>
    <rPh sb="15" eb="17">
      <t>カゾク</t>
    </rPh>
    <rPh sb="19" eb="20">
      <t>ニン</t>
    </rPh>
    <rPh sb="20" eb="22">
      <t>イジョウ</t>
    </rPh>
    <rPh sb="26" eb="27">
      <t>ネン</t>
    </rPh>
    <rPh sb="29" eb="30">
      <t>ニチ</t>
    </rPh>
    <rPh sb="32" eb="33">
      <t>コ</t>
    </rPh>
    <phoneticPr fontId="12"/>
  </si>
  <si>
    <r>
      <t>子の看護休暇及び介護休暇とは別に、保育所や学校の参観、通院の付き添い等、短時間で済む家族の所用のために使用できる半日単位又は時間単位の</t>
    </r>
    <r>
      <rPr>
        <b/>
        <sz val="11"/>
        <rFont val="ＭＳ Ｐゴシック"/>
        <family val="3"/>
        <charset val="128"/>
      </rPr>
      <t>休暇制度</t>
    </r>
    <r>
      <rPr>
        <sz val="11"/>
        <rFont val="ＭＳ Ｐゴシック"/>
        <family val="3"/>
        <charset val="128"/>
      </rPr>
      <t>がある。（年次有給休暇の半日取得制度</t>
    </r>
    <r>
      <rPr>
        <sz val="11"/>
        <rFont val="ＭＳ Ｐゴシック"/>
        <family val="3"/>
        <charset val="128"/>
      </rPr>
      <t>を含む）</t>
    </r>
    <rPh sb="0" eb="1">
      <t>コ</t>
    </rPh>
    <rPh sb="2" eb="4">
      <t>カンゴ</t>
    </rPh>
    <rPh sb="4" eb="6">
      <t>キュウカ</t>
    </rPh>
    <rPh sb="6" eb="7">
      <t>オヨ</t>
    </rPh>
    <rPh sb="8" eb="10">
      <t>カイゴ</t>
    </rPh>
    <rPh sb="10" eb="12">
      <t>キュウカ</t>
    </rPh>
    <rPh sb="14" eb="15">
      <t>ベツ</t>
    </rPh>
    <rPh sb="90" eb="91">
      <t>フク</t>
    </rPh>
    <phoneticPr fontId="12"/>
  </si>
  <si>
    <t>（休暇名　　　　　　　　　　　　　　　　　　　　　　　　　　　　　　　　　　　　　　　　　　　　　　　　　　　　　　　　）</t>
    <rPh sb="1" eb="3">
      <t>キュウカ</t>
    </rPh>
    <rPh sb="3" eb="4">
      <t>メイ</t>
    </rPh>
    <phoneticPr fontId="12"/>
  </si>
  <si>
    <t>（内容　　　　　　　　　　　　　　　　　　　　　　　　　　　　　　　　　　　　　　　　　　　　　　　　　　　　　　　　 　）</t>
    <rPh sb="1" eb="3">
      <t>ナイヨウ</t>
    </rPh>
    <phoneticPr fontId="12"/>
  </si>
  <si>
    <t>①産前産後休業（支給割合：　　　　　　　　　　）</t>
    <rPh sb="1" eb="5">
      <t>サンゼンサンゴ</t>
    </rPh>
    <rPh sb="5" eb="7">
      <t>キュウギョウ</t>
    </rPh>
    <rPh sb="8" eb="10">
      <t>シキュウ</t>
    </rPh>
    <rPh sb="10" eb="12">
      <t>ワリアイ</t>
    </rPh>
    <phoneticPr fontId="12"/>
  </si>
  <si>
    <t>②育児時間　　　（支給割合：　　　　　　　　　　）</t>
    <rPh sb="1" eb="3">
      <t>イクジ</t>
    </rPh>
    <rPh sb="3" eb="5">
      <t>ジカン</t>
    </rPh>
    <rPh sb="9" eb="11">
      <t>シキュウ</t>
    </rPh>
    <rPh sb="11" eb="13">
      <t>ワリアイ</t>
    </rPh>
    <phoneticPr fontId="12"/>
  </si>
  <si>
    <t>③育児休業　　　（支給割合：　　　　　　　　　　）</t>
    <rPh sb="1" eb="3">
      <t>イクジ</t>
    </rPh>
    <rPh sb="3" eb="5">
      <t>キュウギョウ</t>
    </rPh>
    <rPh sb="9" eb="11">
      <t>シキュウ</t>
    </rPh>
    <rPh sb="11" eb="13">
      <t>ワリアイ</t>
    </rPh>
    <phoneticPr fontId="12"/>
  </si>
  <si>
    <t>④介護休業　　　（支給割合：　　　　　　　　　　）</t>
    <rPh sb="1" eb="3">
      <t>カイゴ</t>
    </rPh>
    <rPh sb="3" eb="5">
      <t>キュウギョウ</t>
    </rPh>
    <rPh sb="9" eb="11">
      <t>シキュウ</t>
    </rPh>
    <rPh sb="11" eb="13">
      <t>ワリアイ</t>
    </rPh>
    <phoneticPr fontId="12"/>
  </si>
  <si>
    <t>⑤子の看護休暇　　　（支給割合：　　　　　　　　）</t>
    <rPh sb="1" eb="2">
      <t>コ</t>
    </rPh>
    <rPh sb="3" eb="5">
      <t>カンゴ</t>
    </rPh>
    <rPh sb="5" eb="7">
      <t>キュウカ</t>
    </rPh>
    <rPh sb="11" eb="13">
      <t>シキュウ</t>
    </rPh>
    <rPh sb="13" eb="15">
      <t>ワリアイ</t>
    </rPh>
    <phoneticPr fontId="12"/>
  </si>
  <si>
    <t>⑥介護休暇　　　（支給割合：　　　　　　　　　　）</t>
    <rPh sb="1" eb="3">
      <t>カイゴ</t>
    </rPh>
    <rPh sb="3" eb="5">
      <t>キュウカ</t>
    </rPh>
    <rPh sb="9" eb="11">
      <t>シキュウ</t>
    </rPh>
    <rPh sb="11" eb="13">
      <t>ワリアイ</t>
    </rPh>
    <phoneticPr fontId="12"/>
  </si>
  <si>
    <r>
      <t>その他、上記以外で</t>
    </r>
    <r>
      <rPr>
        <b/>
        <sz val="11"/>
        <color indexed="8"/>
        <rFont val="ＭＳ Ｐゴシック"/>
        <family val="3"/>
        <charset val="128"/>
      </rPr>
      <t>育児・介護休業法の規定を超える取組の実施</t>
    </r>
    <r>
      <rPr>
        <sz val="11"/>
        <color indexed="8"/>
        <rFont val="ＭＳ Ｐゴシック"/>
        <family val="3"/>
        <charset val="128"/>
      </rPr>
      <t>があれば、法律条文を記入、該当部分を下線明示した上で、就業規則等を記入、法律を超える内容を具体的に下線明示してください。</t>
    </r>
    <rPh sb="2" eb="3">
      <t>タ</t>
    </rPh>
    <rPh sb="4" eb="6">
      <t>ジョウキ</t>
    </rPh>
    <rPh sb="6" eb="8">
      <t>イガイ</t>
    </rPh>
    <rPh sb="9" eb="11">
      <t>イクジ</t>
    </rPh>
    <rPh sb="12" eb="14">
      <t>カイゴ</t>
    </rPh>
    <rPh sb="14" eb="17">
      <t>キュウギョウホウ</t>
    </rPh>
    <rPh sb="18" eb="20">
      <t>キテイ</t>
    </rPh>
    <rPh sb="21" eb="22">
      <t>コ</t>
    </rPh>
    <rPh sb="24" eb="26">
      <t>トリクミ</t>
    </rPh>
    <rPh sb="27" eb="29">
      <t>ジッシ</t>
    </rPh>
    <rPh sb="34" eb="36">
      <t>ホウリツ</t>
    </rPh>
    <rPh sb="36" eb="38">
      <t>ジョウブン</t>
    </rPh>
    <rPh sb="39" eb="41">
      <t>キニュウ</t>
    </rPh>
    <rPh sb="42" eb="44">
      <t>ガイトウ</t>
    </rPh>
    <rPh sb="44" eb="46">
      <t>ブブン</t>
    </rPh>
    <rPh sb="47" eb="49">
      <t>カセン</t>
    </rPh>
    <rPh sb="49" eb="51">
      <t>メイジ</t>
    </rPh>
    <rPh sb="53" eb="54">
      <t>ウエ</t>
    </rPh>
    <rPh sb="56" eb="58">
      <t>シュウギョウ</t>
    </rPh>
    <rPh sb="58" eb="60">
      <t>キソク</t>
    </rPh>
    <rPh sb="60" eb="61">
      <t>トウ</t>
    </rPh>
    <rPh sb="62" eb="64">
      <t>キニュウ</t>
    </rPh>
    <rPh sb="65" eb="67">
      <t>ホウリツ</t>
    </rPh>
    <rPh sb="68" eb="69">
      <t>コ</t>
    </rPh>
    <rPh sb="71" eb="73">
      <t>ナイヨウ</t>
    </rPh>
    <rPh sb="74" eb="76">
      <t>グタイ</t>
    </rPh>
    <rPh sb="76" eb="77">
      <t>テキ</t>
    </rPh>
    <rPh sb="78" eb="80">
      <t>カセン</t>
    </rPh>
    <rPh sb="80" eb="82">
      <t>メイジ</t>
    </rPh>
    <phoneticPr fontId="12"/>
  </si>
  <si>
    <r>
      <t>（育児・介護休業法）第</t>
    </r>
    <r>
      <rPr>
        <sz val="10"/>
        <color indexed="10"/>
        <rFont val="ＭＳ Ｐゴシック"/>
        <family val="3"/>
        <charset val="128"/>
      </rPr>
      <t>○○</t>
    </r>
    <r>
      <rPr>
        <sz val="11"/>
        <color theme="1"/>
        <rFont val="ＭＳ Ｐゴシック"/>
        <family val="2"/>
        <charset val="128"/>
        <scheme val="minor"/>
      </rPr>
      <t>条第</t>
    </r>
    <r>
      <rPr>
        <sz val="10"/>
        <color indexed="10"/>
        <rFont val="ＭＳ Ｐゴシック"/>
        <family val="3"/>
        <charset val="128"/>
      </rPr>
      <t>○○</t>
    </r>
    <r>
      <rPr>
        <sz val="11"/>
        <color theme="1"/>
        <rFont val="ＭＳ Ｐゴシック"/>
        <family val="2"/>
        <charset val="128"/>
        <scheme val="minor"/>
      </rPr>
      <t>項
　</t>
    </r>
    <r>
      <rPr>
        <sz val="10"/>
        <color indexed="10"/>
        <rFont val="ＭＳ Ｐゴシック"/>
        <family val="3"/>
        <charset val="128"/>
      </rPr>
      <t>○○○○○○○○○　　…　　○○○○○○</t>
    </r>
    <r>
      <rPr>
        <u/>
        <sz val="10"/>
        <color indexed="10"/>
        <rFont val="ＭＳ Ｐゴシック"/>
        <family val="3"/>
        <charset val="128"/>
      </rPr>
      <t>○○○○○○○○</t>
    </r>
    <r>
      <rPr>
        <sz val="10"/>
        <color indexed="10"/>
        <rFont val="ＭＳ Ｐゴシック"/>
        <family val="3"/>
        <charset val="128"/>
      </rPr>
      <t>○○○○　……………</t>
    </r>
    <rPh sb="1" eb="3">
      <t>イクジ</t>
    </rPh>
    <rPh sb="4" eb="6">
      <t>カイゴ</t>
    </rPh>
    <rPh sb="6" eb="9">
      <t>キュウギョウホウ</t>
    </rPh>
    <rPh sb="10" eb="11">
      <t>ダイ</t>
    </rPh>
    <rPh sb="13" eb="14">
      <t>ジョウ</t>
    </rPh>
    <rPh sb="14" eb="15">
      <t>ダイ</t>
    </rPh>
    <rPh sb="17" eb="18">
      <t>コウ</t>
    </rPh>
    <phoneticPr fontId="12"/>
  </si>
  <si>
    <r>
      <t>（就業規則）第</t>
    </r>
    <r>
      <rPr>
        <b/>
        <sz val="10"/>
        <color indexed="10"/>
        <rFont val="ＭＳ Ｐゴシック"/>
        <family val="3"/>
        <charset val="128"/>
      </rPr>
      <t>○○</t>
    </r>
    <r>
      <rPr>
        <b/>
        <sz val="10"/>
        <rFont val="ＭＳ Ｐゴシック"/>
        <family val="3"/>
        <charset val="128"/>
      </rPr>
      <t>条第</t>
    </r>
    <r>
      <rPr>
        <b/>
        <sz val="10"/>
        <color indexed="10"/>
        <rFont val="ＭＳ Ｐゴシック"/>
        <family val="3"/>
        <charset val="128"/>
      </rPr>
      <t>○○</t>
    </r>
    <r>
      <rPr>
        <b/>
        <sz val="10"/>
        <rFont val="ＭＳ Ｐゴシック"/>
        <family val="3"/>
        <charset val="128"/>
      </rPr>
      <t>項
　</t>
    </r>
    <r>
      <rPr>
        <b/>
        <sz val="10"/>
        <color indexed="10"/>
        <rFont val="ＭＳ Ｐゴシック"/>
        <family val="3"/>
        <charset val="128"/>
      </rPr>
      <t>○○○○○○○○　…　○○○○○</t>
    </r>
    <r>
      <rPr>
        <b/>
        <u/>
        <sz val="10"/>
        <color indexed="10"/>
        <rFont val="ＭＳ Ｐゴシック"/>
        <family val="3"/>
        <charset val="128"/>
      </rPr>
      <t>○○○○○○○○○</t>
    </r>
    <r>
      <rPr>
        <b/>
        <sz val="10"/>
        <color indexed="10"/>
        <rFont val="ＭＳ Ｐゴシック"/>
        <family val="3"/>
        <charset val="128"/>
      </rPr>
      <t>○○○○○○　……………</t>
    </r>
    <rPh sb="1" eb="3">
      <t>シュウギョウ</t>
    </rPh>
    <rPh sb="3" eb="5">
      <t>キソク</t>
    </rPh>
    <rPh sb="6" eb="7">
      <t>ダイ</t>
    </rPh>
    <rPh sb="9" eb="10">
      <t>ジョウ</t>
    </rPh>
    <rPh sb="10" eb="11">
      <t>ダイ</t>
    </rPh>
    <rPh sb="13" eb="14">
      <t>コウ</t>
    </rPh>
    <phoneticPr fontId="12"/>
  </si>
  <si>
    <t>配置予定技術者の同種工事の施工経験</t>
    <phoneticPr fontId="2"/>
  </si>
  <si>
    <t>企業</t>
    <phoneticPr fontId="2"/>
  </si>
  <si>
    <t>企業</t>
    <phoneticPr fontId="2"/>
  </si>
  <si>
    <t>地理的条件</t>
    <phoneticPr fontId="2"/>
  </si>
  <si>
    <t>入札公告日：</t>
    <rPh sb="0" eb="2">
      <t>ニュウサツ</t>
    </rPh>
    <rPh sb="2" eb="4">
      <t>コウコク</t>
    </rPh>
    <rPh sb="4" eb="5">
      <t>ビ</t>
    </rPh>
    <phoneticPr fontId="2"/>
  </si>
  <si>
    <t>工事名：</t>
    <rPh sb="0" eb="2">
      <t>コウジ</t>
    </rPh>
    <rPh sb="2" eb="3">
      <t>メイ</t>
    </rPh>
    <phoneticPr fontId="2"/>
  </si>
  <si>
    <r>
      <rPr>
        <sz val="11"/>
        <color rgb="FFFF0000"/>
        <rFont val="ＭＳ Ｐゴシック"/>
        <family val="3"/>
        <charset val="128"/>
        <scheme val="minor"/>
      </rPr>
      <t>不要な項目</t>
    </r>
    <r>
      <rPr>
        <sz val="11"/>
        <color theme="1"/>
        <rFont val="ＭＳ Ｐゴシック"/>
        <family val="2"/>
        <charset val="128"/>
        <scheme val="minor"/>
      </rPr>
      <t>は、</t>
    </r>
    <r>
      <rPr>
        <sz val="11"/>
        <color rgb="FFFF0000"/>
        <rFont val="ＭＳ Ｐゴシック"/>
        <family val="3"/>
        <charset val="128"/>
        <scheme val="minor"/>
      </rPr>
      <t>非表示に</t>
    </r>
    <r>
      <rPr>
        <sz val="11"/>
        <color theme="1"/>
        <rFont val="ＭＳ Ｐゴシック"/>
        <family val="2"/>
        <charset val="128"/>
        <scheme val="minor"/>
      </rPr>
      <t>してください（</t>
    </r>
    <r>
      <rPr>
        <sz val="11"/>
        <color rgb="FFFF0000"/>
        <rFont val="ＭＳ Ｐゴシック"/>
        <family val="3"/>
        <charset val="128"/>
        <scheme val="minor"/>
      </rPr>
      <t>行の削除厳禁</t>
    </r>
    <r>
      <rPr>
        <sz val="11"/>
        <color theme="1"/>
        <rFont val="ＭＳ Ｐゴシック"/>
        <family val="2"/>
        <charset val="128"/>
        <scheme val="minor"/>
      </rPr>
      <t>）</t>
    </r>
    <rPh sb="0" eb="2">
      <t>フヨウ</t>
    </rPh>
    <rPh sb="3" eb="5">
      <t>コウモク</t>
    </rPh>
    <rPh sb="7" eb="10">
      <t>ヒヒョウジ</t>
    </rPh>
    <rPh sb="18" eb="19">
      <t>ギョウ</t>
    </rPh>
    <rPh sb="20" eb="22">
      <t>サクジョ</t>
    </rPh>
    <rPh sb="22" eb="24">
      <t>ゲンキン</t>
    </rPh>
    <phoneticPr fontId="2"/>
  </si>
  <si>
    <t>発注者入力シートで選択していない項目は、エラー表示になります</t>
    <rPh sb="0" eb="3">
      <t>ハッチュウシャ</t>
    </rPh>
    <rPh sb="3" eb="5">
      <t>ニュウリョク</t>
    </rPh>
    <rPh sb="9" eb="11">
      <t>センタク</t>
    </rPh>
    <rPh sb="16" eb="18">
      <t>コウモク</t>
    </rPh>
    <rPh sb="23" eb="25">
      <t>ヒョウジ</t>
    </rPh>
    <phoneticPr fontId="2"/>
  </si>
  <si>
    <t>　５．【技術審査（競争参加資格委員会）の準備作業】</t>
    <rPh sb="4" eb="6">
      <t>ギジュツ</t>
    </rPh>
    <rPh sb="6" eb="8">
      <t>シンサ</t>
    </rPh>
    <rPh sb="9" eb="11">
      <t>キョウソウ</t>
    </rPh>
    <rPh sb="11" eb="13">
      <t>サンカ</t>
    </rPh>
    <rPh sb="13" eb="15">
      <t>シカク</t>
    </rPh>
    <rPh sb="15" eb="18">
      <t>イインカイ</t>
    </rPh>
    <rPh sb="20" eb="22">
      <t>ジュンビ</t>
    </rPh>
    <rPh sb="22" eb="24">
      <t>サギョウ</t>
    </rPh>
    <phoneticPr fontId="2"/>
  </si>
  <si>
    <t>技術審査（競争参加資格委員会）や入札結果調書を簡単に作成することが可能</t>
    <rPh sb="5" eb="7">
      <t>キョウソウ</t>
    </rPh>
    <rPh sb="7" eb="9">
      <t>サンカ</t>
    </rPh>
    <rPh sb="9" eb="11">
      <t>シカク</t>
    </rPh>
    <rPh sb="11" eb="14">
      <t>イインカイ</t>
    </rPh>
    <phoneticPr fontId="2"/>
  </si>
  <si>
    <t>　このファイルの「発注者作業用シート」から各企業の申請内容を一括コピーし、「技術審査用ファイル」で集計することで、技術審査（競争参加資格委員会）</t>
    <rPh sb="9" eb="12">
      <t>ハッチュウシャ</t>
    </rPh>
    <rPh sb="12" eb="15">
      <t>サギョウヨウ</t>
    </rPh>
    <rPh sb="21" eb="22">
      <t>カク</t>
    </rPh>
    <rPh sb="22" eb="24">
      <t>キギョウ</t>
    </rPh>
    <rPh sb="25" eb="27">
      <t>シンセイ</t>
    </rPh>
    <rPh sb="27" eb="29">
      <t>ナイヨウ</t>
    </rPh>
    <rPh sb="30" eb="32">
      <t>イッカツ</t>
    </rPh>
    <rPh sb="38" eb="40">
      <t>ギジュツ</t>
    </rPh>
    <rPh sb="40" eb="43">
      <t>シンサヨウ</t>
    </rPh>
    <rPh sb="49" eb="51">
      <t>シュウケイ</t>
    </rPh>
    <rPh sb="57" eb="59">
      <t>ギジュツ</t>
    </rPh>
    <rPh sb="59" eb="61">
      <t>シンサ</t>
    </rPh>
    <rPh sb="62" eb="64">
      <t>キョウソウ</t>
    </rPh>
    <rPh sb="64" eb="66">
      <t>サンカ</t>
    </rPh>
    <rPh sb="66" eb="68">
      <t>シカク</t>
    </rPh>
    <rPh sb="68" eb="71">
      <t>イインカイ</t>
    </rPh>
    <phoneticPr fontId="2"/>
  </si>
  <si>
    <t>用の資料や入札結果調書が簡単に作成可能</t>
    <phoneticPr fontId="2"/>
  </si>
  <si>
    <t>登録基幹技能者</t>
    <rPh sb="0" eb="2">
      <t>トウロク</t>
    </rPh>
    <rPh sb="2" eb="4">
      <t>キカン</t>
    </rPh>
    <rPh sb="4" eb="7">
      <t>ギノウシャ</t>
    </rPh>
    <phoneticPr fontId="2"/>
  </si>
  <si>
    <t>【電気工事】、【塗装工事】企業</t>
    <rPh sb="1" eb="3">
      <t>デンキ</t>
    </rPh>
    <rPh sb="3" eb="5">
      <t>コウジ</t>
    </rPh>
    <rPh sb="8" eb="10">
      <t>トソウ</t>
    </rPh>
    <rPh sb="10" eb="12">
      <t>コウジ</t>
    </rPh>
    <rPh sb="13" eb="15">
      <t>キギョウ</t>
    </rPh>
    <phoneticPr fontId="2"/>
  </si>
  <si>
    <t>予備欄</t>
    <rPh sb="0" eb="2">
      <t>ヨビ</t>
    </rPh>
    <rPh sb="2" eb="3">
      <t>ラン</t>
    </rPh>
    <phoneticPr fontId="2"/>
  </si>
  <si>
    <t>企業</t>
    <phoneticPr fontId="2"/>
  </si>
  <si>
    <t>予備欄</t>
    <phoneticPr fontId="2"/>
  </si>
  <si>
    <t>配置予定技術者①</t>
    <rPh sb="0" eb="2">
      <t>ハイチ</t>
    </rPh>
    <rPh sb="2" eb="4">
      <t>ヨテイ</t>
    </rPh>
    <rPh sb="4" eb="7">
      <t>ギジュツシャ</t>
    </rPh>
    <phoneticPr fontId="2"/>
  </si>
  <si>
    <t>配置予定技術者②</t>
    <rPh sb="0" eb="2">
      <t>ハイチ</t>
    </rPh>
    <rPh sb="2" eb="4">
      <t>ヨテイ</t>
    </rPh>
    <rPh sb="4" eb="7">
      <t>ギジュツシャ</t>
    </rPh>
    <phoneticPr fontId="2"/>
  </si>
  <si>
    <t>配置予定技術者②</t>
    <phoneticPr fontId="2"/>
  </si>
  <si>
    <t>配置予定技術者③</t>
    <rPh sb="0" eb="2">
      <t>ハイチ</t>
    </rPh>
    <rPh sb="2" eb="4">
      <t>ヨテイ</t>
    </rPh>
    <rPh sb="4" eb="7">
      <t>ギジュツシャ</t>
    </rPh>
    <phoneticPr fontId="2"/>
  </si>
  <si>
    <t>建設機械保有状況</t>
    <phoneticPr fontId="2"/>
  </si>
  <si>
    <t>審査用ファイルコピー先の列数と合わせるため削除×</t>
    <rPh sb="0" eb="3">
      <t>シンサヨウ</t>
    </rPh>
    <rPh sb="10" eb="11">
      <t>サキ</t>
    </rPh>
    <rPh sb="12" eb="13">
      <t>レツ</t>
    </rPh>
    <rPh sb="13" eb="14">
      <t>スウ</t>
    </rPh>
    <rPh sb="15" eb="16">
      <t>ア</t>
    </rPh>
    <rPh sb="21" eb="23">
      <t>サクジョ</t>
    </rPh>
    <phoneticPr fontId="2"/>
  </si>
  <si>
    <t>＜シートの説明＞</t>
    <rPh sb="5" eb="7">
      <t>セツメイ</t>
    </rPh>
    <phoneticPr fontId="2"/>
  </si>
  <si>
    <t>行番号</t>
    <rPh sb="0" eb="1">
      <t>ギョウ</t>
    </rPh>
    <rPh sb="1" eb="3">
      <t>バンゴウ</t>
    </rPh>
    <phoneticPr fontId="2"/>
  </si>
  <si>
    <t>平成</t>
    <rPh sb="0" eb="2">
      <t>ヘイセイ</t>
    </rPh>
    <phoneticPr fontId="2"/>
  </si>
  <si>
    <t>年</t>
    <rPh sb="0" eb="1">
      <t>ネン</t>
    </rPh>
    <phoneticPr fontId="2"/>
  </si>
  <si>
    <t>日</t>
    <rPh sb="0" eb="1">
      <t>ニチ</t>
    </rPh>
    <phoneticPr fontId="2"/>
  </si>
  <si>
    <t>工期</t>
    <rPh sb="0" eb="2">
      <t>コウキ</t>
    </rPh>
    <phoneticPr fontId="2"/>
  </si>
  <si>
    <t>月</t>
    <rPh sb="0" eb="1">
      <t>ガツ</t>
    </rPh>
    <phoneticPr fontId="2"/>
  </si>
  <si>
    <t>月</t>
    <rPh sb="0" eb="1">
      <t>ツキ</t>
    </rPh>
    <phoneticPr fontId="2"/>
  </si>
  <si>
    <t>工期</t>
    <phoneticPr fontId="2"/>
  </si>
  <si>
    <t>従事期間</t>
    <rPh sb="0" eb="2">
      <t>ジュウジ</t>
    </rPh>
    <rPh sb="2" eb="4">
      <t>キカン</t>
    </rPh>
    <phoneticPr fontId="2"/>
  </si>
  <si>
    <t>有</t>
    <rPh sb="0" eb="1">
      <t>アリ</t>
    </rPh>
    <phoneticPr fontId="2"/>
  </si>
  <si>
    <t>無</t>
    <rPh sb="0" eb="1">
      <t>ナシ</t>
    </rPh>
    <phoneticPr fontId="2"/>
  </si>
  <si>
    <t>無の場合（標準案での施工）</t>
    <rPh sb="2" eb="4">
      <t>バアイ</t>
    </rPh>
    <phoneticPr fontId="2"/>
  </si>
  <si>
    <t>：セルに直接入力もしくはリストから選択が必要な箇所</t>
    <rPh sb="4" eb="6">
      <t>チョクセツ</t>
    </rPh>
    <rPh sb="6" eb="8">
      <t>ニュウリョク</t>
    </rPh>
    <rPh sb="17" eb="19">
      <t>センタク</t>
    </rPh>
    <rPh sb="20" eb="22">
      <t>ヒツヨウ</t>
    </rPh>
    <rPh sb="23" eb="25">
      <t>カショ</t>
    </rPh>
    <phoneticPr fontId="2"/>
  </si>
  <si>
    <t>受注形態</t>
    <phoneticPr fontId="2"/>
  </si>
  <si>
    <t>受注形態</t>
    <phoneticPr fontId="2"/>
  </si>
  <si>
    <t>出資比率</t>
    <phoneticPr fontId="2"/>
  </si>
  <si>
    <t>コリンズ</t>
    <phoneticPr fontId="2"/>
  </si>
  <si>
    <t>受注形態</t>
    <rPh sb="0" eb="2">
      <t>ジュチュウ</t>
    </rPh>
    <rPh sb="2" eb="4">
      <t>ケイタイ</t>
    </rPh>
    <phoneticPr fontId="2"/>
  </si>
  <si>
    <t>出資比率</t>
    <rPh sb="0" eb="2">
      <t>シュッシ</t>
    </rPh>
    <rPh sb="2" eb="4">
      <t>ヒリツ</t>
    </rPh>
    <phoneticPr fontId="2"/>
  </si>
  <si>
    <t>役職
工事成績</t>
    <rPh sb="0" eb="2">
      <t>ヤクショク</t>
    </rPh>
    <rPh sb="3" eb="5">
      <t>コウジ</t>
    </rPh>
    <rPh sb="5" eb="7">
      <t>セイセキ</t>
    </rPh>
    <phoneticPr fontId="2"/>
  </si>
  <si>
    <t>ボランティア活動内容</t>
    <rPh sb="6" eb="8">
      <t>カツドウ</t>
    </rPh>
    <rPh sb="8" eb="10">
      <t>ナイヨウ</t>
    </rPh>
    <phoneticPr fontId="2"/>
  </si>
  <si>
    <t>対象工事が６０件を超える場合は、本様式を複写し申請番号を修正のうえ、提出すること。</t>
    <rPh sb="0" eb="2">
      <t>タイショウ</t>
    </rPh>
    <rPh sb="2" eb="4">
      <t>コウジ</t>
    </rPh>
    <rPh sb="7" eb="8">
      <t>ケン</t>
    </rPh>
    <rPh sb="9" eb="10">
      <t>コ</t>
    </rPh>
    <rPh sb="12" eb="14">
      <t>バアイ</t>
    </rPh>
    <rPh sb="16" eb="17">
      <t>ホン</t>
    </rPh>
    <rPh sb="17" eb="19">
      <t>ヨウシキ</t>
    </rPh>
    <rPh sb="20" eb="22">
      <t>フクシャ</t>
    </rPh>
    <rPh sb="23" eb="25">
      <t>シンセイ</t>
    </rPh>
    <rPh sb="25" eb="27">
      <t>バンゴウ</t>
    </rPh>
    <rPh sb="28" eb="30">
      <t>シュウセイ</t>
    </rPh>
    <rPh sb="34" eb="36">
      <t>テイシュツ</t>
    </rPh>
    <phoneticPr fontId="2"/>
  </si>
  <si>
    <t>若手・中堅技術者配置</t>
    <rPh sb="0" eb="2">
      <t>ワカテ</t>
    </rPh>
    <rPh sb="3" eb="5">
      <t>チュウケン</t>
    </rPh>
    <rPh sb="5" eb="8">
      <t>ギジュツシャ</t>
    </rPh>
    <rPh sb="8" eb="10">
      <t>ハイチ</t>
    </rPh>
    <phoneticPr fontId="2"/>
  </si>
  <si>
    <t>生年月日</t>
    <rPh sb="0" eb="2">
      <t>セイネン</t>
    </rPh>
    <rPh sb="2" eb="4">
      <t>ガッピ</t>
    </rPh>
    <phoneticPr fontId="2"/>
  </si>
  <si>
    <t>技術資料提出時に配置予定技術者が特定できない場合は、複数の候補者を記入できる。その場合、審査は候補者のうち配置予定技術者の評価点合計が最も低い者で評価する。</t>
    <rPh sb="53" eb="55">
      <t>ハイチ</t>
    </rPh>
    <rPh sb="55" eb="57">
      <t>ヨテイ</t>
    </rPh>
    <rPh sb="57" eb="60">
      <t>ギジュツシャ</t>
    </rPh>
    <rPh sb="61" eb="63">
      <t>ヒョウカ</t>
    </rPh>
    <rPh sb="63" eb="64">
      <t>テン</t>
    </rPh>
    <rPh sb="64" eb="66">
      <t>ゴウケイ</t>
    </rPh>
    <phoneticPr fontId="2"/>
  </si>
  <si>
    <t>有効期限</t>
    <phoneticPr fontId="2"/>
  </si>
  <si>
    <t>技術者①</t>
    <rPh sb="0" eb="3">
      <t>ギジュツシャ</t>
    </rPh>
    <phoneticPr fontId="2"/>
  </si>
  <si>
    <t>技術者②</t>
    <phoneticPr fontId="2"/>
  </si>
  <si>
    <t>技術者③</t>
    <phoneticPr fontId="2"/>
  </si>
  <si>
    <t>生年月日</t>
    <phoneticPr fontId="2"/>
  </si>
  <si>
    <t>年齢</t>
    <phoneticPr fontId="2"/>
  </si>
  <si>
    <t>状況</t>
    <rPh sb="0" eb="2">
      <t>ジョウキョウ</t>
    </rPh>
    <phoneticPr fontId="2"/>
  </si>
  <si>
    <t>若手・中堅技術者配置</t>
    <rPh sb="3" eb="5">
      <t>チュウケン</t>
    </rPh>
    <phoneticPr fontId="2"/>
  </si>
  <si>
    <t>認定年月日</t>
    <phoneticPr fontId="2"/>
  </si>
  <si>
    <t>登録基幹技能者</t>
  </si>
  <si>
    <t>登録基幹技能者</t>
    <phoneticPr fontId="2"/>
  </si>
  <si>
    <t>その他様式</t>
  </si>
  <si>
    <t>その他様式</t>
    <rPh sb="2" eb="3">
      <t>タ</t>
    </rPh>
    <rPh sb="3" eb="5">
      <t>ヨウシキ</t>
    </rPh>
    <phoneticPr fontId="2"/>
  </si>
  <si>
    <t>設計図書、技術資料作成に対する質問書</t>
    <phoneticPr fontId="2"/>
  </si>
  <si>
    <t>設計図書、技術資料質問書</t>
    <phoneticPr fontId="2"/>
  </si>
  <si>
    <t>設計図書、技術資料回答書</t>
    <rPh sb="9" eb="11">
      <t>カイトウ</t>
    </rPh>
    <phoneticPr fontId="2"/>
  </si>
  <si>
    <t>技術提案の採否結果等通知書</t>
    <phoneticPr fontId="2"/>
  </si>
  <si>
    <t>技術提案採否結果等通知書</t>
    <phoneticPr fontId="2"/>
  </si>
  <si>
    <t>技術提案不採用理由説明要求書</t>
    <phoneticPr fontId="2"/>
  </si>
  <si>
    <t>技術提案不採用理由説明要求書</t>
    <phoneticPr fontId="2"/>
  </si>
  <si>
    <t>技術提案不採用理由回答書</t>
    <phoneticPr fontId="2"/>
  </si>
  <si>
    <t>技術提案不採用理由回答書</t>
    <phoneticPr fontId="2"/>
  </si>
  <si>
    <t>技術提案改善要請書</t>
    <phoneticPr fontId="2"/>
  </si>
  <si>
    <t>技術提案改善要請書</t>
    <phoneticPr fontId="2"/>
  </si>
  <si>
    <t>改善技術提案書</t>
    <phoneticPr fontId="2"/>
  </si>
  <si>
    <t>改善技術提案書</t>
    <phoneticPr fontId="2"/>
  </si>
  <si>
    <t>２１</t>
  </si>
  <si>
    <t>２２</t>
  </si>
  <si>
    <t>２３</t>
  </si>
  <si>
    <t>２４</t>
  </si>
  <si>
    <t>２５</t>
  </si>
  <si>
    <t>２６</t>
  </si>
  <si>
    <t>２７</t>
  </si>
  <si>
    <t>評価内容説明要求書</t>
    <phoneticPr fontId="2"/>
  </si>
  <si>
    <t>評価内容の説明を求める項目及び要求の要旨</t>
    <phoneticPr fontId="2"/>
  </si>
  <si>
    <t>項目</t>
    <phoneticPr fontId="2"/>
  </si>
  <si>
    <t>評価内容回答書</t>
    <phoneticPr fontId="2"/>
  </si>
  <si>
    <t>表彰者の区分</t>
    <rPh sb="0" eb="2">
      <t>ヒョウショウ</t>
    </rPh>
    <rPh sb="2" eb="3">
      <t>シャ</t>
    </rPh>
    <rPh sb="4" eb="6">
      <t>クブン</t>
    </rPh>
    <phoneticPr fontId="2"/>
  </si>
  <si>
    <t>企業回答1</t>
    <rPh sb="0" eb="2">
      <t>キギョウ</t>
    </rPh>
    <rPh sb="2" eb="4">
      <t>カイトウ</t>
    </rPh>
    <phoneticPr fontId="2"/>
  </si>
  <si>
    <t>企業回答2</t>
    <rPh sb="0" eb="2">
      <t>キギョウ</t>
    </rPh>
    <rPh sb="2" eb="4">
      <t>カイトウ</t>
    </rPh>
    <phoneticPr fontId="2"/>
  </si>
  <si>
    <t>国局長</t>
    <rPh sb="0" eb="1">
      <t>クニ</t>
    </rPh>
    <rPh sb="1" eb="2">
      <t>キョク</t>
    </rPh>
    <rPh sb="2" eb="3">
      <t>チョウ</t>
    </rPh>
    <phoneticPr fontId="2"/>
  </si>
  <si>
    <t>知事</t>
    <rPh sb="0" eb="2">
      <t>チジ</t>
    </rPh>
    <phoneticPr fontId="2"/>
  </si>
  <si>
    <t>企業回答3</t>
    <rPh sb="0" eb="2">
      <t>キギョウ</t>
    </rPh>
    <rPh sb="2" eb="4">
      <t>カイトウ</t>
    </rPh>
    <phoneticPr fontId="2"/>
  </si>
  <si>
    <t>企業回答4</t>
    <rPh sb="0" eb="2">
      <t>キギョウ</t>
    </rPh>
    <rPh sb="2" eb="4">
      <t>カイトウ</t>
    </rPh>
    <phoneticPr fontId="2"/>
  </si>
  <si>
    <t>契約工事名</t>
    <rPh sb="0" eb="2">
      <t>ケイヤク</t>
    </rPh>
    <rPh sb="2" eb="4">
      <t>コウジ</t>
    </rPh>
    <rPh sb="4" eb="5">
      <t>メイ</t>
    </rPh>
    <phoneticPr fontId="2"/>
  </si>
  <si>
    <t>表彰状記載工事名</t>
    <rPh sb="0" eb="2">
      <t>ヒョウショウ</t>
    </rPh>
    <rPh sb="2" eb="3">
      <t>ジョウ</t>
    </rPh>
    <rPh sb="3" eb="5">
      <t>キサイ</t>
    </rPh>
    <rPh sb="5" eb="7">
      <t>コウジ</t>
    </rPh>
    <rPh sb="7" eb="8">
      <t>メイ</t>
    </rPh>
    <phoneticPr fontId="2"/>
  </si>
  <si>
    <t>工事名の区分</t>
    <rPh sb="0" eb="2">
      <t>コウジ</t>
    </rPh>
    <rPh sb="2" eb="3">
      <t>メイ</t>
    </rPh>
    <rPh sb="4" eb="6">
      <t>クブン</t>
    </rPh>
    <phoneticPr fontId="2"/>
  </si>
  <si>
    <t>工事名</t>
    <rPh sb="0" eb="2">
      <t>コウジ</t>
    </rPh>
    <rPh sb="2" eb="3">
      <t>メイ</t>
    </rPh>
    <phoneticPr fontId="2"/>
  </si>
  <si>
    <t>表彰の種類</t>
    <phoneticPr fontId="2"/>
  </si>
  <si>
    <t>国事務所長の表彰</t>
    <rPh sb="0" eb="1">
      <t>クニ</t>
    </rPh>
    <rPh sb="1" eb="3">
      <t>ジム</t>
    </rPh>
    <rPh sb="3" eb="5">
      <t>ショチョウ</t>
    </rPh>
    <rPh sb="6" eb="8">
      <t>ヒョウショウ</t>
    </rPh>
    <phoneticPr fontId="2"/>
  </si>
  <si>
    <t>国局長の表彰</t>
    <rPh sb="0" eb="1">
      <t>クニ</t>
    </rPh>
    <rPh sb="1" eb="2">
      <t>キョク</t>
    </rPh>
    <rPh sb="2" eb="3">
      <t>チョウ</t>
    </rPh>
    <rPh sb="4" eb="6">
      <t>ヒョウショウ</t>
    </rPh>
    <phoneticPr fontId="2"/>
  </si>
  <si>
    <t>知事表彰該当工事の表彰</t>
    <rPh sb="0" eb="2">
      <t>チジ</t>
    </rPh>
    <rPh sb="2" eb="4">
      <t>ヒョウショウ</t>
    </rPh>
    <rPh sb="4" eb="6">
      <t>ガイトウ</t>
    </rPh>
    <rPh sb="6" eb="8">
      <t>コウジ</t>
    </rPh>
    <rPh sb="9" eb="11">
      <t>ヒョウショウ</t>
    </rPh>
    <phoneticPr fontId="2"/>
  </si>
  <si>
    <t>県事務所長表彰該当工事の表彰</t>
    <rPh sb="0" eb="1">
      <t>ケン</t>
    </rPh>
    <rPh sb="1" eb="3">
      <t>ジム</t>
    </rPh>
    <rPh sb="3" eb="5">
      <t>ショチョウ</t>
    </rPh>
    <rPh sb="5" eb="7">
      <t>ヒョウショウ</t>
    </rPh>
    <rPh sb="7" eb="9">
      <t>ガイトウ</t>
    </rPh>
    <rPh sb="9" eb="11">
      <t>コウジ</t>
    </rPh>
    <rPh sb="12" eb="14">
      <t>ヒョウショウ</t>
    </rPh>
    <phoneticPr fontId="2"/>
  </si>
  <si>
    <t>取得年月日</t>
    <rPh sb="3" eb="5">
      <t>ガッピ</t>
    </rPh>
    <phoneticPr fontId="2"/>
  </si>
  <si>
    <t>配置予定技術者の優秀建設技術者表彰</t>
    <phoneticPr fontId="2"/>
  </si>
  <si>
    <t>保有する資格名称</t>
    <phoneticPr fontId="2"/>
  </si>
  <si>
    <t>維持管理業務</t>
    <rPh sb="0" eb="2">
      <t>イジ</t>
    </rPh>
    <rPh sb="2" eb="4">
      <t>カンリ</t>
    </rPh>
    <rPh sb="4" eb="6">
      <t>ギョウム</t>
    </rPh>
    <phoneticPr fontId="2"/>
  </si>
  <si>
    <t>ボランティア</t>
    <phoneticPr fontId="2"/>
  </si>
  <si>
    <t>評価内容説明要求書</t>
    <phoneticPr fontId="2"/>
  </si>
  <si>
    <t>評価内容回答書</t>
    <phoneticPr fontId="2"/>
  </si>
  <si>
    <r>
      <t>①</t>
    </r>
    <r>
      <rPr>
        <sz val="11"/>
        <color rgb="FFFF0000"/>
        <rFont val="ＭＳ Ｐゴシック"/>
        <family val="3"/>
        <charset val="128"/>
        <scheme val="minor"/>
      </rPr>
      <t>「2　提出書類（必要な項目について）」</t>
    </r>
    <r>
      <rPr>
        <sz val="11"/>
        <color theme="1"/>
        <rFont val="ＭＳ Ｐゴシック"/>
        <family val="2"/>
        <charset val="128"/>
        <scheme val="minor"/>
      </rPr>
      <t>を</t>
    </r>
    <r>
      <rPr>
        <sz val="11"/>
        <color rgb="FFFF0000"/>
        <rFont val="ＭＳ Ｐゴシック"/>
        <family val="3"/>
        <charset val="128"/>
        <scheme val="minor"/>
      </rPr>
      <t>確認</t>
    </r>
    <r>
      <rPr>
        <sz val="11"/>
        <color theme="1"/>
        <rFont val="ＭＳ Ｐゴシック"/>
        <family val="2"/>
        <charset val="128"/>
        <scheme val="minor"/>
      </rPr>
      <t>してください。記載文の</t>
    </r>
    <r>
      <rPr>
        <sz val="11"/>
        <color rgb="FFFF0000"/>
        <rFont val="ＭＳ Ｐゴシック"/>
        <family val="3"/>
        <charset val="128"/>
        <scheme val="minor"/>
      </rPr>
      <t>修正</t>
    </r>
    <r>
      <rPr>
        <sz val="11"/>
        <color theme="1"/>
        <rFont val="ＭＳ Ｐゴシック"/>
        <family val="2"/>
        <charset val="128"/>
        <scheme val="minor"/>
      </rPr>
      <t>が必要な場合、</t>
    </r>
    <r>
      <rPr>
        <sz val="11"/>
        <color rgb="FFFF0000"/>
        <rFont val="ＭＳ Ｐゴシック"/>
        <family val="3"/>
        <charset val="128"/>
        <scheme val="minor"/>
      </rPr>
      <t>【表４】O列数式内</t>
    </r>
    <r>
      <rPr>
        <sz val="11"/>
        <color theme="1"/>
        <rFont val="ＭＳ Ｐゴシック"/>
        <family val="2"/>
        <charset val="128"/>
        <scheme val="minor"/>
      </rPr>
      <t>の記載文を</t>
    </r>
    <r>
      <rPr>
        <sz val="11"/>
        <color rgb="FFFF0000"/>
        <rFont val="ＭＳ Ｐゴシック"/>
        <family val="3"/>
        <charset val="128"/>
        <scheme val="minor"/>
      </rPr>
      <t>編集</t>
    </r>
    <r>
      <rPr>
        <sz val="11"/>
        <color theme="1"/>
        <rFont val="ＭＳ Ｐゴシック"/>
        <family val="2"/>
        <charset val="128"/>
        <scheme val="minor"/>
      </rPr>
      <t>してください。</t>
    </r>
    <rPh sb="4" eb="6">
      <t>テイシュツ</t>
    </rPh>
    <rPh sb="6" eb="8">
      <t>ショルイ</t>
    </rPh>
    <rPh sb="9" eb="11">
      <t>ヒツヨウ</t>
    </rPh>
    <rPh sb="12" eb="14">
      <t>コウモク</t>
    </rPh>
    <phoneticPr fontId="2"/>
  </si>
  <si>
    <r>
      <t>③</t>
    </r>
    <r>
      <rPr>
        <sz val="11"/>
        <color rgb="FFFF0000"/>
        <rFont val="ＭＳ Ｐゴシック"/>
        <family val="3"/>
        <charset val="128"/>
        <scheme val="minor"/>
      </rPr>
      <t>収受印を発行しない様式</t>
    </r>
    <r>
      <rPr>
        <sz val="11"/>
        <color theme="1"/>
        <rFont val="ＭＳ Ｐゴシック"/>
        <family val="3"/>
        <charset val="128"/>
        <scheme val="minor"/>
      </rPr>
      <t>は、</t>
    </r>
    <r>
      <rPr>
        <sz val="11"/>
        <color rgb="FFFF0000"/>
        <rFont val="ＭＳ Ｐゴシック"/>
        <family val="3"/>
        <charset val="128"/>
        <scheme val="minor"/>
      </rPr>
      <t>破線以下を全て削除</t>
    </r>
    <r>
      <rPr>
        <sz val="11"/>
        <color theme="1"/>
        <rFont val="ＭＳ Ｐゴシック"/>
        <family val="3"/>
        <charset val="128"/>
        <scheme val="minor"/>
      </rPr>
      <t>してください</t>
    </r>
    <rPh sb="1" eb="3">
      <t>シュウジュ</t>
    </rPh>
    <rPh sb="3" eb="4">
      <t>イン</t>
    </rPh>
    <rPh sb="5" eb="7">
      <t>ハッコウ</t>
    </rPh>
    <rPh sb="10" eb="12">
      <t>ヨウシキ</t>
    </rPh>
    <rPh sb="14" eb="16">
      <t>ハセン</t>
    </rPh>
    <rPh sb="16" eb="18">
      <t>イカ</t>
    </rPh>
    <rPh sb="19" eb="20">
      <t>スベ</t>
    </rPh>
    <rPh sb="21" eb="23">
      <t>サクジョ</t>
    </rPh>
    <phoneticPr fontId="2"/>
  </si>
  <si>
    <t>④「企業入力シート」の「３提出資料確認欄」について、不要項目などを削除・修正してください</t>
    <rPh sb="2" eb="4">
      <t>キギョウ</t>
    </rPh>
    <rPh sb="4" eb="6">
      <t>ニュウリョク</t>
    </rPh>
    <rPh sb="13" eb="15">
      <t>テイシュツ</t>
    </rPh>
    <rPh sb="15" eb="17">
      <t>シリョウ</t>
    </rPh>
    <rPh sb="17" eb="19">
      <t>カクニン</t>
    </rPh>
    <rPh sb="19" eb="20">
      <t>ラン</t>
    </rPh>
    <rPh sb="26" eb="28">
      <t>フヨウ</t>
    </rPh>
    <rPh sb="28" eb="30">
      <t>コウモク</t>
    </rPh>
    <rPh sb="33" eb="35">
      <t>サクジョ</t>
    </rPh>
    <rPh sb="36" eb="38">
      <t>シュウセイ</t>
    </rPh>
    <phoneticPr fontId="2"/>
  </si>
  <si>
    <r>
      <t>２．</t>
    </r>
    <r>
      <rPr>
        <sz val="12"/>
        <color rgb="FFFF0000"/>
        <rFont val="ＭＳ Ｐゴシック"/>
        <family val="3"/>
        <charset val="128"/>
        <scheme val="minor"/>
      </rPr>
      <t>【表２】E～G列</t>
    </r>
    <r>
      <rPr>
        <sz val="12"/>
        <color theme="1"/>
        <rFont val="ＭＳ Ｐゴシック"/>
        <family val="2"/>
        <charset val="128"/>
        <scheme val="minor"/>
      </rPr>
      <t>に</t>
    </r>
    <r>
      <rPr>
        <sz val="12"/>
        <color rgb="FFFF0000"/>
        <rFont val="ＭＳ Ｐゴシック"/>
        <family val="3"/>
        <charset val="128"/>
        <scheme val="minor"/>
      </rPr>
      <t>様式番号と評価項目の番号</t>
    </r>
    <r>
      <rPr>
        <sz val="12"/>
        <color theme="1"/>
        <rFont val="ＭＳ Ｐゴシック"/>
        <family val="2"/>
        <charset val="128"/>
        <scheme val="minor"/>
      </rPr>
      <t>をプルダウンリストで</t>
    </r>
    <r>
      <rPr>
        <sz val="12"/>
        <color rgb="FFFF0000"/>
        <rFont val="ＭＳ Ｐゴシック"/>
        <family val="3"/>
        <charset val="128"/>
        <scheme val="minor"/>
      </rPr>
      <t>選択</t>
    </r>
    <r>
      <rPr>
        <sz val="12"/>
        <color theme="1"/>
        <rFont val="ＭＳ Ｐゴシック"/>
        <family val="2"/>
        <charset val="128"/>
        <scheme val="minor"/>
      </rPr>
      <t>してください。</t>
    </r>
    <rPh sb="3" eb="4">
      <t>ヒョウ</t>
    </rPh>
    <rPh sb="9" eb="10">
      <t>レツ</t>
    </rPh>
    <rPh sb="11" eb="13">
      <t>ヨウシキ</t>
    </rPh>
    <rPh sb="13" eb="15">
      <t>バンゴウ</t>
    </rPh>
    <rPh sb="16" eb="18">
      <t>ヒョウカ</t>
    </rPh>
    <rPh sb="18" eb="20">
      <t>コウモク</t>
    </rPh>
    <rPh sb="21" eb="23">
      <t>バンゴウ</t>
    </rPh>
    <rPh sb="33" eb="35">
      <t>センタク</t>
    </rPh>
    <phoneticPr fontId="2"/>
  </si>
  <si>
    <r>
      <t>　表のC列（</t>
    </r>
    <r>
      <rPr>
        <sz val="12"/>
        <color rgb="FFFF0000"/>
        <rFont val="ＭＳ Ｐゴシック"/>
        <family val="3"/>
        <charset val="128"/>
        <scheme val="minor"/>
      </rPr>
      <t>赤枠内</t>
    </r>
    <r>
      <rPr>
        <sz val="12"/>
        <color theme="1"/>
        <rFont val="ＭＳ Ｐゴシック"/>
        <family val="2"/>
        <charset val="128"/>
        <scheme val="minor"/>
      </rPr>
      <t>）に企業情報を</t>
    </r>
    <r>
      <rPr>
        <sz val="12"/>
        <color rgb="FFFF0000"/>
        <rFont val="ＭＳ Ｐゴシック"/>
        <family val="3"/>
        <charset val="128"/>
        <scheme val="minor"/>
      </rPr>
      <t>入力</t>
    </r>
    <r>
      <rPr>
        <sz val="12"/>
        <color theme="1"/>
        <rFont val="ＭＳ Ｐゴシック"/>
        <family val="2"/>
        <charset val="128"/>
        <scheme val="minor"/>
      </rPr>
      <t>してください。入力した情報は、各種様式に反映されます。</t>
    </r>
    <rPh sb="1" eb="2">
      <t>ヒョウ</t>
    </rPh>
    <rPh sb="4" eb="5">
      <t>レツ</t>
    </rPh>
    <rPh sb="6" eb="7">
      <t>アカ</t>
    </rPh>
    <rPh sb="7" eb="8">
      <t>ワク</t>
    </rPh>
    <rPh sb="8" eb="9">
      <t>ナイ</t>
    </rPh>
    <rPh sb="11" eb="13">
      <t>キギョウ</t>
    </rPh>
    <rPh sb="13" eb="15">
      <t>ジョウホウ</t>
    </rPh>
    <rPh sb="16" eb="18">
      <t>ニュウリョク</t>
    </rPh>
    <rPh sb="25" eb="27">
      <t>ニュウリョク</t>
    </rPh>
    <rPh sb="29" eb="31">
      <t>ジョウホウ</t>
    </rPh>
    <rPh sb="33" eb="35">
      <t>カクシュ</t>
    </rPh>
    <rPh sb="35" eb="37">
      <t>ヨウシキ</t>
    </rPh>
    <rPh sb="38" eb="40">
      <t>ハンエイ</t>
    </rPh>
    <phoneticPr fontId="2"/>
  </si>
  <si>
    <r>
      <t>　表のC・D列（</t>
    </r>
    <r>
      <rPr>
        <sz val="12"/>
        <color rgb="FFFF0000"/>
        <rFont val="ＭＳ Ｐゴシック"/>
        <family val="3"/>
        <charset val="128"/>
        <scheme val="minor"/>
      </rPr>
      <t>赤枠内</t>
    </r>
    <r>
      <rPr>
        <sz val="12"/>
        <color theme="1"/>
        <rFont val="ＭＳ Ｐゴシック"/>
        <family val="2"/>
        <charset val="128"/>
        <scheme val="minor"/>
      </rPr>
      <t>）に配置予定技術者情報を</t>
    </r>
    <r>
      <rPr>
        <sz val="12"/>
        <color rgb="FFFF0000"/>
        <rFont val="ＭＳ Ｐゴシック"/>
        <family val="3"/>
        <charset val="128"/>
        <scheme val="minor"/>
      </rPr>
      <t>入力</t>
    </r>
    <r>
      <rPr>
        <sz val="12"/>
        <color theme="1"/>
        <rFont val="ＭＳ Ｐゴシック"/>
        <family val="2"/>
        <charset val="128"/>
        <scheme val="minor"/>
      </rPr>
      <t>してください。入力した情報は、各種様式に反映されます。</t>
    </r>
    <rPh sb="1" eb="2">
      <t>ヒョウ</t>
    </rPh>
    <rPh sb="6" eb="7">
      <t>レツ</t>
    </rPh>
    <rPh sb="8" eb="9">
      <t>アカ</t>
    </rPh>
    <rPh sb="9" eb="10">
      <t>ワク</t>
    </rPh>
    <rPh sb="10" eb="11">
      <t>ナイ</t>
    </rPh>
    <rPh sb="13" eb="15">
      <t>ハイチ</t>
    </rPh>
    <rPh sb="15" eb="17">
      <t>ヨテイ</t>
    </rPh>
    <rPh sb="17" eb="20">
      <t>ギジュツシャ</t>
    </rPh>
    <rPh sb="20" eb="22">
      <t>ジョウホウ</t>
    </rPh>
    <rPh sb="23" eb="25">
      <t>ニュウリョク</t>
    </rPh>
    <rPh sb="32" eb="34">
      <t>ニュウリョク</t>
    </rPh>
    <rPh sb="36" eb="38">
      <t>ジョウホウ</t>
    </rPh>
    <rPh sb="40" eb="42">
      <t>カクシュ</t>
    </rPh>
    <rPh sb="42" eb="44">
      <t>ヨウシキ</t>
    </rPh>
    <rPh sb="45" eb="47">
      <t>ハンエイ</t>
    </rPh>
    <phoneticPr fontId="2"/>
  </si>
  <si>
    <t>手順①：</t>
    <rPh sb="0" eb="2">
      <t>テジュン</t>
    </rPh>
    <phoneticPr fontId="2"/>
  </si>
  <si>
    <t>手順②：</t>
    <rPh sb="0" eb="2">
      <t>テジュン</t>
    </rPh>
    <phoneticPr fontId="2"/>
  </si>
  <si>
    <t>手順③：</t>
    <rPh sb="0" eb="2">
      <t>テジュン</t>
    </rPh>
    <phoneticPr fontId="2"/>
  </si>
  <si>
    <t>協定実績</t>
    <rPh sb="2" eb="4">
      <t>ジッセキ</t>
    </rPh>
    <phoneticPr fontId="2"/>
  </si>
  <si>
    <t>維持管理</t>
    <rPh sb="0" eb="2">
      <t>イジ</t>
    </rPh>
    <rPh sb="2" eb="4">
      <t>カンリ</t>
    </rPh>
    <phoneticPr fontId="2"/>
  </si>
  <si>
    <t>ボランティア</t>
    <phoneticPr fontId="2"/>
  </si>
  <si>
    <t>企業回答5</t>
    <rPh sb="0" eb="2">
      <t>キギョウ</t>
    </rPh>
    <rPh sb="2" eb="4">
      <t>カイトウ</t>
    </rPh>
    <phoneticPr fontId="2"/>
  </si>
  <si>
    <t>単体</t>
    <rPh sb="0" eb="2">
      <t>タンタイ</t>
    </rPh>
    <phoneticPr fontId="2"/>
  </si>
  <si>
    <t>本店</t>
    <rPh sb="0" eb="2">
      <t>ホンテン</t>
    </rPh>
    <phoneticPr fontId="2"/>
  </si>
  <si>
    <t>支店</t>
    <rPh sb="0" eb="2">
      <t>シテン</t>
    </rPh>
    <phoneticPr fontId="2"/>
  </si>
  <si>
    <t>営業所</t>
    <rPh sb="0" eb="3">
      <t>エイギョウショ</t>
    </rPh>
    <phoneticPr fontId="2"/>
  </si>
  <si>
    <t>企業回答6</t>
    <phoneticPr fontId="2"/>
  </si>
  <si>
    <t>企業回答7</t>
    <rPh sb="0" eb="2">
      <t>キギョウ</t>
    </rPh>
    <rPh sb="2" eb="4">
      <t>カイトウ</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</si>
  <si>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</si>
  <si>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</si>
  <si>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</si>
  <si>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コピー専用行</t>
    <rPh sb="3" eb="5">
      <t>センヨウ</t>
    </rPh>
    <rPh sb="5" eb="6">
      <t>ギョウ</t>
    </rPh>
    <phoneticPr fontId="2"/>
  </si>
  <si>
    <r>
      <t>＜作業手順＞・・・・以下の作業は、</t>
    </r>
    <r>
      <rPr>
        <b/>
        <u/>
        <sz val="12"/>
        <color rgb="FFFF0000"/>
        <rFont val="ＭＳ Ｐゴシック"/>
        <family val="3"/>
        <charset val="128"/>
        <scheme val="minor"/>
      </rPr>
      <t>必ず別ファイルとして公告用ファイルを作成し、公告用ファイルで作業</t>
    </r>
    <r>
      <rPr>
        <u/>
        <sz val="12"/>
        <color theme="1"/>
        <rFont val="ＭＳ Ｐゴシック"/>
        <family val="3"/>
        <charset val="128"/>
        <scheme val="minor"/>
      </rPr>
      <t>して</t>
    </r>
    <r>
      <rPr>
        <sz val="12"/>
        <color theme="1"/>
        <rFont val="ＭＳ Ｐゴシック"/>
        <family val="2"/>
        <charset val="128"/>
        <scheme val="minor"/>
      </rPr>
      <t>ください（１回シートや列を削除すると元の状態に戻せなくなります）。</t>
    </r>
    <rPh sb="1" eb="3">
      <t>サギョウ</t>
    </rPh>
    <rPh sb="3" eb="5">
      <t>テジュン</t>
    </rPh>
    <rPh sb="10" eb="12">
      <t>イカ</t>
    </rPh>
    <rPh sb="13" eb="15">
      <t>サギョウ</t>
    </rPh>
    <rPh sb="17" eb="18">
      <t>カナラ</t>
    </rPh>
    <rPh sb="19" eb="20">
      <t>ベツ</t>
    </rPh>
    <rPh sb="27" eb="29">
      <t>コウコク</t>
    </rPh>
    <rPh sb="29" eb="30">
      <t>ヨウ</t>
    </rPh>
    <rPh sb="35" eb="37">
      <t>サクセイ</t>
    </rPh>
    <rPh sb="39" eb="41">
      <t>コウコク</t>
    </rPh>
    <rPh sb="41" eb="42">
      <t>ヨウ</t>
    </rPh>
    <rPh sb="47" eb="49">
      <t>サギョウ</t>
    </rPh>
    <rPh sb="57" eb="58">
      <t>カイ</t>
    </rPh>
    <rPh sb="62" eb="63">
      <t>レツ</t>
    </rPh>
    <rPh sb="64" eb="66">
      <t>サクジョ</t>
    </rPh>
    <rPh sb="69" eb="70">
      <t>モト</t>
    </rPh>
    <rPh sb="71" eb="73">
      <t>ジョウタイ</t>
    </rPh>
    <rPh sb="74" eb="75">
      <t>モド</t>
    </rPh>
    <phoneticPr fontId="2"/>
  </si>
  <si>
    <r>
      <t>不要な評価項目の</t>
    </r>
    <r>
      <rPr>
        <sz val="12"/>
        <color rgb="FFFF0000"/>
        <rFont val="ＭＳ Ｐゴシック"/>
        <family val="3"/>
        <charset val="128"/>
        <scheme val="minor"/>
      </rPr>
      <t>列全体</t>
    </r>
    <r>
      <rPr>
        <sz val="12"/>
        <color theme="1"/>
        <rFont val="ＭＳ Ｐゴシック"/>
        <family val="2"/>
        <charset val="128"/>
        <scheme val="minor"/>
      </rPr>
      <t>をこのシートから</t>
    </r>
    <r>
      <rPr>
        <sz val="12"/>
        <color rgb="FFFF0000"/>
        <rFont val="ＭＳ Ｐゴシック"/>
        <family val="3"/>
        <charset val="128"/>
        <scheme val="minor"/>
      </rPr>
      <t>削除</t>
    </r>
    <r>
      <rPr>
        <sz val="12"/>
        <color theme="1"/>
        <rFont val="ＭＳ Ｐゴシック"/>
        <family val="2"/>
        <charset val="128"/>
        <scheme val="minor"/>
      </rPr>
      <t>。不要な様式も削除してください。</t>
    </r>
    <rPh sb="22" eb="24">
      <t>フヨウ</t>
    </rPh>
    <rPh sb="25" eb="27">
      <t>ヨウシキ</t>
    </rPh>
    <rPh sb="28" eb="30">
      <t>サクジョ</t>
    </rPh>
    <phoneticPr fontId="2"/>
  </si>
  <si>
    <r>
      <rPr>
        <sz val="12"/>
        <color rgb="FFFF0000"/>
        <rFont val="ＭＳ Ｐゴシック"/>
        <family val="3"/>
        <charset val="128"/>
        <scheme val="minor"/>
      </rPr>
      <t>予備欄等</t>
    </r>
    <r>
      <rPr>
        <sz val="12"/>
        <color theme="1"/>
        <rFont val="ＭＳ Ｐゴシック"/>
        <family val="2"/>
        <charset val="128"/>
        <scheme val="minor"/>
      </rPr>
      <t>を</t>
    </r>
    <r>
      <rPr>
        <sz val="12"/>
        <color rgb="FFFF0000"/>
        <rFont val="ＭＳ Ｐゴシック"/>
        <family val="3"/>
        <charset val="128"/>
        <scheme val="minor"/>
      </rPr>
      <t>活用</t>
    </r>
    <r>
      <rPr>
        <sz val="12"/>
        <color theme="1"/>
        <rFont val="ＭＳ Ｐゴシック"/>
        <family val="2"/>
        <charset val="128"/>
        <scheme val="minor"/>
      </rPr>
      <t>して配列を合わせてください。</t>
    </r>
    <rPh sb="0" eb="2">
      <t>ヨビ</t>
    </rPh>
    <rPh sb="2" eb="3">
      <t>ラン</t>
    </rPh>
    <rPh sb="3" eb="4">
      <t>ナド</t>
    </rPh>
    <rPh sb="5" eb="7">
      <t>カツヨウ</t>
    </rPh>
    <rPh sb="9" eb="11">
      <t>ハイレツ</t>
    </rPh>
    <rPh sb="12" eb="13">
      <t>ア</t>
    </rPh>
    <phoneticPr fontId="2"/>
  </si>
  <si>
    <t>以下、集計専用表（コピー箇所ではありません）</t>
    <rPh sb="0" eb="2">
      <t>イカ</t>
    </rPh>
    <rPh sb="3" eb="5">
      <t>シュウケイ</t>
    </rPh>
    <rPh sb="5" eb="7">
      <t>センヨウ</t>
    </rPh>
    <rPh sb="7" eb="8">
      <t>ヒョウ</t>
    </rPh>
    <rPh sb="12" eb="14">
      <t>カショ</t>
    </rPh>
    <phoneticPr fontId="2"/>
  </si>
  <si>
    <r>
      <t>・</t>
    </r>
    <r>
      <rPr>
        <b/>
        <sz val="12"/>
        <color rgb="FF0070C0"/>
        <rFont val="ＭＳ Ｐゴシック"/>
        <family val="3"/>
        <charset val="128"/>
        <scheme val="minor"/>
      </rPr>
      <t>「技術審査用ファイル」</t>
    </r>
    <r>
      <rPr>
        <sz val="12"/>
        <color theme="1"/>
        <rFont val="ＭＳ Ｐゴシック"/>
        <family val="2"/>
        <charset val="128"/>
        <scheme val="minor"/>
      </rPr>
      <t>の</t>
    </r>
    <r>
      <rPr>
        <b/>
        <sz val="12"/>
        <color rgb="FF0070C0"/>
        <rFont val="ＭＳ Ｐゴシック"/>
        <family val="3"/>
        <charset val="128"/>
        <scheme val="minor"/>
      </rPr>
      <t>「作業用シート」</t>
    </r>
    <r>
      <rPr>
        <sz val="12"/>
        <color theme="1"/>
        <rFont val="ＭＳ Ｐゴシック"/>
        <family val="2"/>
        <charset val="128"/>
        <scheme val="minor"/>
      </rPr>
      <t>へ</t>
    </r>
    <r>
      <rPr>
        <sz val="12"/>
        <color rgb="FFFF0000"/>
        <rFont val="ＭＳ Ｐゴシック"/>
        <family val="3"/>
        <charset val="128"/>
        <scheme val="minor"/>
      </rPr>
      <t>一括コピー</t>
    </r>
    <r>
      <rPr>
        <sz val="12"/>
        <color theme="1"/>
        <rFont val="ＭＳ Ｐゴシック"/>
        <family val="2"/>
        <charset val="128"/>
        <scheme val="minor"/>
      </rPr>
      <t>するため、</t>
    </r>
    <r>
      <rPr>
        <sz val="12"/>
        <color rgb="FFFF0000"/>
        <rFont val="ＭＳ Ｐゴシック"/>
        <family val="3"/>
        <charset val="128"/>
        <scheme val="minor"/>
      </rPr>
      <t>「コピー専用表」</t>
    </r>
    <r>
      <rPr>
        <sz val="12"/>
        <color theme="1"/>
        <rFont val="ＭＳ Ｐゴシック"/>
        <family val="2"/>
        <charset val="128"/>
        <scheme val="minor"/>
      </rPr>
      <t xml:space="preserve">をこのシートに設定しています。
</t>
    </r>
    <rPh sb="22" eb="24">
      <t>イッカツ</t>
    </rPh>
    <rPh sb="38" eb="39">
      <t>ヒョウ</t>
    </rPh>
    <phoneticPr fontId="2"/>
  </si>
  <si>
    <r>
      <t>・</t>
    </r>
    <r>
      <rPr>
        <sz val="12"/>
        <color rgb="FFFF0000"/>
        <rFont val="ＭＳ Ｐゴシック"/>
        <family val="3"/>
        <charset val="128"/>
        <scheme val="minor"/>
      </rPr>
      <t>文字切れやフォントサイズの修正</t>
    </r>
    <r>
      <rPr>
        <sz val="12"/>
        <color theme="1"/>
        <rFont val="ＭＳ Ｐゴシック"/>
        <family val="2"/>
        <charset val="128"/>
        <scheme val="minor"/>
      </rPr>
      <t>は、</t>
    </r>
    <r>
      <rPr>
        <b/>
        <sz val="12"/>
        <color rgb="FF0070C0"/>
        <rFont val="ＭＳ Ｐゴシック"/>
        <family val="3"/>
        <charset val="128"/>
        <scheme val="minor"/>
      </rPr>
      <t>「技術審査用ファイル」</t>
    </r>
    <r>
      <rPr>
        <sz val="12"/>
        <color theme="1"/>
        <rFont val="ＭＳ Ｐゴシック"/>
        <family val="2"/>
        <charset val="128"/>
        <scheme val="minor"/>
      </rPr>
      <t>で行いますので、</t>
    </r>
    <r>
      <rPr>
        <sz val="12"/>
        <color rgb="FFFF0000"/>
        <rFont val="ＭＳ Ｐゴシック"/>
        <family val="3"/>
        <charset val="128"/>
        <scheme val="minor"/>
      </rPr>
      <t>このシートでは作業不要</t>
    </r>
    <r>
      <rPr>
        <sz val="12"/>
        <color theme="1"/>
        <rFont val="ＭＳ Ｐゴシック"/>
        <family val="2"/>
        <charset val="128"/>
        <scheme val="minor"/>
      </rPr>
      <t>です。</t>
    </r>
    <phoneticPr fontId="2"/>
  </si>
  <si>
    <r>
      <rPr>
        <b/>
        <sz val="12"/>
        <color rgb="FF0070C0"/>
        <rFont val="ＭＳ Ｐゴシック"/>
        <family val="3"/>
        <charset val="128"/>
        <scheme val="minor"/>
      </rPr>
      <t>「技術審査用ファイル」</t>
    </r>
    <r>
      <rPr>
        <sz val="12"/>
        <color theme="1"/>
        <rFont val="ＭＳ Ｐゴシック"/>
        <family val="2"/>
        <charset val="128"/>
        <scheme val="minor"/>
      </rPr>
      <t>の</t>
    </r>
    <r>
      <rPr>
        <b/>
        <sz val="12"/>
        <color rgb="FF0070C0"/>
        <rFont val="ＭＳ Ｐゴシック"/>
        <family val="3"/>
        <charset val="128"/>
        <scheme val="minor"/>
      </rPr>
      <t>固定配列</t>
    </r>
    <r>
      <rPr>
        <sz val="12"/>
        <color theme="1"/>
        <rFont val="ＭＳ Ｐゴシック"/>
        <family val="2"/>
        <charset val="128"/>
        <scheme val="minor"/>
      </rPr>
      <t xml:space="preserve">（※１項目３列で設定してあります）
</t>
    </r>
    <rPh sb="1" eb="3">
      <t>ギジュツ</t>
    </rPh>
    <rPh sb="3" eb="6">
      <t>シンサヨウ</t>
    </rPh>
    <rPh sb="12" eb="14">
      <t>コテイ</t>
    </rPh>
    <rPh sb="14" eb="16">
      <t>ハイレツ</t>
    </rPh>
    <phoneticPr fontId="2"/>
  </si>
  <si>
    <r>
      <t>・</t>
    </r>
    <r>
      <rPr>
        <sz val="12"/>
        <color rgb="FFFF0000"/>
        <rFont val="ＭＳ Ｐゴシック"/>
        <family val="3"/>
        <charset val="128"/>
        <scheme val="minor"/>
      </rPr>
      <t>コピーする範囲</t>
    </r>
    <r>
      <rPr>
        <sz val="12"/>
        <color theme="1"/>
        <rFont val="ＭＳ Ｐゴシック"/>
        <family val="2"/>
        <charset val="128"/>
        <scheme val="minor"/>
      </rPr>
      <t>は、</t>
    </r>
    <r>
      <rPr>
        <sz val="12"/>
        <color rgb="FFFF0000"/>
        <rFont val="ＭＳ Ｐゴシック"/>
        <family val="3"/>
        <charset val="128"/>
        <scheme val="minor"/>
      </rPr>
      <t>「コピー専用表」</t>
    </r>
    <r>
      <rPr>
        <sz val="12"/>
        <color theme="1"/>
        <rFont val="ＭＳ Ｐゴシック"/>
        <family val="2"/>
        <charset val="128"/>
        <scheme val="minor"/>
      </rPr>
      <t>の</t>
    </r>
    <r>
      <rPr>
        <sz val="12"/>
        <color rgb="FFFF0000"/>
        <rFont val="ＭＳ Ｐゴシック"/>
        <family val="3"/>
        <charset val="128"/>
        <scheme val="minor"/>
      </rPr>
      <t>薄オレンジ部分</t>
    </r>
    <r>
      <rPr>
        <sz val="12"/>
        <color theme="1"/>
        <rFont val="ＭＳ Ｐゴシック"/>
        <family val="2"/>
        <charset val="128"/>
        <scheme val="minor"/>
      </rPr>
      <t>（評価項目：１９～２５行）と</t>
    </r>
    <r>
      <rPr>
        <sz val="12"/>
        <color rgb="FFFF0000"/>
        <rFont val="ＭＳ Ｐゴシック"/>
        <family val="3"/>
        <charset val="128"/>
        <scheme val="minor"/>
      </rPr>
      <t>白色部分</t>
    </r>
    <r>
      <rPr>
        <sz val="12"/>
        <color theme="1"/>
        <rFont val="ＭＳ Ｐゴシック"/>
        <family val="2"/>
        <charset val="128"/>
        <scheme val="minor"/>
      </rPr>
      <t>（企業申請内容：２６行～３３行）です。</t>
    </r>
    <rPh sb="6" eb="8">
      <t>ハンイ</t>
    </rPh>
    <rPh sb="14" eb="16">
      <t>センヨウ</t>
    </rPh>
    <rPh sb="16" eb="17">
      <t>ヒョウ</t>
    </rPh>
    <rPh sb="19" eb="20">
      <t>ウス</t>
    </rPh>
    <rPh sb="24" eb="26">
      <t>ブブン</t>
    </rPh>
    <rPh sb="27" eb="29">
      <t>ヒョウカ</t>
    </rPh>
    <rPh sb="29" eb="31">
      <t>コウモク</t>
    </rPh>
    <rPh sb="37" eb="38">
      <t>ギョウ</t>
    </rPh>
    <rPh sb="40" eb="42">
      <t>ハクショク</t>
    </rPh>
    <rPh sb="42" eb="44">
      <t>ブブン</t>
    </rPh>
    <rPh sb="45" eb="47">
      <t>キギョウ</t>
    </rPh>
    <rPh sb="47" eb="49">
      <t>シンセイ</t>
    </rPh>
    <rPh sb="49" eb="51">
      <t>ナイヨウ</t>
    </rPh>
    <rPh sb="54" eb="55">
      <t>ギョウ</t>
    </rPh>
    <rPh sb="58" eb="59">
      <t>ギョウ</t>
    </rPh>
    <phoneticPr fontId="2"/>
  </si>
  <si>
    <t>以下、審査用ファイルの「作業用」シートへの「コピー専用表」</t>
    <rPh sb="0" eb="2">
      <t>イカ</t>
    </rPh>
    <rPh sb="3" eb="6">
      <t>シンサヨウ</t>
    </rPh>
    <rPh sb="12" eb="15">
      <t>サギョウヨウ</t>
    </rPh>
    <rPh sb="25" eb="27">
      <t>センヨウ</t>
    </rPh>
    <rPh sb="27" eb="28">
      <t>ヒョウ</t>
    </rPh>
    <phoneticPr fontId="2"/>
  </si>
  <si>
    <t>準備作業：</t>
    <rPh sb="0" eb="2">
      <t>ジュンビ</t>
    </rPh>
    <rPh sb="2" eb="4">
      <t>サギョウ</t>
    </rPh>
    <phoneticPr fontId="2"/>
  </si>
  <si>
    <r>
      <t>手順①、手順②の方法により、</t>
    </r>
    <r>
      <rPr>
        <sz val="12"/>
        <color rgb="FFFF0000"/>
        <rFont val="ＭＳ Ｐゴシック"/>
        <family val="3"/>
        <charset val="128"/>
        <scheme val="minor"/>
      </rPr>
      <t>「コピー専用表」</t>
    </r>
    <r>
      <rPr>
        <sz val="12"/>
        <color theme="1"/>
        <rFont val="ＭＳ Ｐゴシック"/>
        <family val="2"/>
        <charset val="128"/>
        <scheme val="minor"/>
      </rPr>
      <t>の</t>
    </r>
    <r>
      <rPr>
        <sz val="12"/>
        <color rgb="FFFF0000"/>
        <rFont val="ＭＳ Ｐゴシック"/>
        <family val="3"/>
        <charset val="128"/>
        <scheme val="minor"/>
      </rPr>
      <t>白色部分全体</t>
    </r>
    <r>
      <rPr>
        <sz val="12"/>
        <color theme="1"/>
        <rFont val="ＭＳ Ｐゴシック"/>
        <family val="2"/>
        <charset val="128"/>
        <scheme val="minor"/>
      </rPr>
      <t>を</t>
    </r>
    <r>
      <rPr>
        <b/>
        <sz val="12"/>
        <color rgb="FF0070C0"/>
        <rFont val="ＭＳ Ｐゴシック"/>
        <family val="3"/>
        <charset val="128"/>
        <scheme val="minor"/>
      </rPr>
      <t>「技術審査用ファイル」</t>
    </r>
    <r>
      <rPr>
        <sz val="12"/>
        <color theme="1"/>
        <rFont val="ＭＳ Ｐゴシック"/>
        <family val="2"/>
        <charset val="128"/>
        <scheme val="minor"/>
      </rPr>
      <t>の</t>
    </r>
    <r>
      <rPr>
        <b/>
        <sz val="12"/>
        <color rgb="FF0070C0"/>
        <rFont val="ＭＳ Ｐゴシック"/>
        <family val="3"/>
        <charset val="128"/>
        <scheme val="minor"/>
      </rPr>
      <t>「作業用シート」</t>
    </r>
    <r>
      <rPr>
        <sz val="12"/>
        <color theme="1"/>
        <rFont val="ＭＳ Ｐゴシック"/>
        <family val="2"/>
        <charset val="128"/>
        <scheme val="minor"/>
      </rPr>
      <t>の</t>
    </r>
    <r>
      <rPr>
        <b/>
        <sz val="12"/>
        <color rgb="FF0070C0"/>
        <rFont val="ＭＳ Ｐゴシック"/>
        <family val="3"/>
        <charset val="128"/>
        <scheme val="minor"/>
      </rPr>
      <t>「貼り付け箇所B」</t>
    </r>
    <r>
      <rPr>
        <sz val="12"/>
        <color theme="1"/>
        <rFont val="ＭＳ Ｐゴシック"/>
        <family val="2"/>
        <charset val="128"/>
        <scheme val="minor"/>
      </rPr>
      <t>に</t>
    </r>
    <r>
      <rPr>
        <sz val="12"/>
        <color rgb="FF0070C0"/>
        <rFont val="ＭＳ Ｐゴシック"/>
        <family val="3"/>
        <charset val="128"/>
        <scheme val="minor"/>
      </rPr>
      <t>貼り付け</t>
    </r>
    <r>
      <rPr>
        <sz val="12"/>
        <color theme="1"/>
        <rFont val="ＭＳ Ｐゴシック"/>
        <family val="2"/>
        <charset val="128"/>
        <scheme val="minor"/>
      </rPr>
      <t>。</t>
    </r>
    <rPh sb="8" eb="10">
      <t>ホウホウ</t>
    </rPh>
    <rPh sb="18" eb="20">
      <t>センヨウ</t>
    </rPh>
    <rPh sb="20" eb="21">
      <t>ヒョウ</t>
    </rPh>
    <rPh sb="23" eb="25">
      <t>シロイロ</t>
    </rPh>
    <rPh sb="25" eb="27">
      <t>ブブン</t>
    </rPh>
    <rPh sb="27" eb="29">
      <t>ゼンタイ</t>
    </rPh>
    <rPh sb="31" eb="33">
      <t>ギジュツ</t>
    </rPh>
    <phoneticPr fontId="2"/>
  </si>
  <si>
    <t>・「コピー専用表」は、「技術審査用ファイル」の「技術審査用シート」で見えやすいように概ね書式調整しています。「技術審査用シート」で見えにくいときのみ、コピー専用表の書式を修正してください。</t>
    <rPh sb="7" eb="8">
      <t>ヒョウ</t>
    </rPh>
    <rPh sb="12" eb="14">
      <t>ギジュツ</t>
    </rPh>
    <rPh sb="14" eb="17">
      <t>シンサヨウ</t>
    </rPh>
    <rPh sb="24" eb="26">
      <t>ギジュツ</t>
    </rPh>
    <rPh sb="26" eb="29">
      <t>シンサヨウ</t>
    </rPh>
    <rPh sb="78" eb="80">
      <t>センヨウ</t>
    </rPh>
    <rPh sb="80" eb="81">
      <t>ヒョウ</t>
    </rPh>
    <rPh sb="82" eb="84">
      <t>ショシキ</t>
    </rPh>
    <phoneticPr fontId="2"/>
  </si>
  <si>
    <r>
      <t>評価項目の列全体を削除する際、</t>
    </r>
    <r>
      <rPr>
        <b/>
        <sz val="12"/>
        <color rgb="FF0070C0"/>
        <rFont val="ＭＳ Ｐゴシック"/>
        <family val="3"/>
        <charset val="128"/>
        <scheme val="minor"/>
      </rPr>
      <t>コピー先の配列（「技術審査用ファイル」）</t>
    </r>
    <r>
      <rPr>
        <sz val="12"/>
        <color rgb="FFFF0000"/>
        <rFont val="ＭＳ Ｐゴシック"/>
        <family val="3"/>
        <charset val="128"/>
        <scheme val="minor"/>
      </rPr>
      <t>に合わせておく</t>
    </r>
    <r>
      <rPr>
        <sz val="12"/>
        <color theme="1"/>
        <rFont val="ＭＳ Ｐゴシック"/>
        <family val="2"/>
        <charset val="128"/>
        <scheme val="minor"/>
      </rPr>
      <t>必要があります（「技術審査用ファイル」の自動集計に支障が生じるため）。</t>
    </r>
    <rPh sb="6" eb="8">
      <t>ゼンタイ</t>
    </rPh>
    <phoneticPr fontId="2"/>
  </si>
  <si>
    <r>
      <t>このシートは、</t>
    </r>
    <r>
      <rPr>
        <b/>
        <sz val="16"/>
        <color rgb="FF0070C0"/>
        <rFont val="ＭＳ Ｐゴシック"/>
        <family val="3"/>
        <charset val="128"/>
        <scheme val="minor"/>
      </rPr>
      <t>「技術審査用ファイル」</t>
    </r>
    <r>
      <rPr>
        <sz val="16"/>
        <rFont val="ＭＳ Ｐゴシック"/>
        <family val="2"/>
        <charset val="128"/>
        <scheme val="minor"/>
      </rPr>
      <t>の</t>
    </r>
    <r>
      <rPr>
        <b/>
        <sz val="16"/>
        <color rgb="FF0070C0"/>
        <rFont val="ＭＳ Ｐゴシック"/>
        <family val="3"/>
        <charset val="128"/>
        <scheme val="minor"/>
      </rPr>
      <t>「作業用シート」</t>
    </r>
    <r>
      <rPr>
        <sz val="16"/>
        <rFont val="ＭＳ Ｐゴシック"/>
        <family val="2"/>
        <charset val="128"/>
        <scheme val="minor"/>
      </rPr>
      <t>に</t>
    </r>
    <r>
      <rPr>
        <b/>
        <sz val="16"/>
        <rFont val="ＭＳ Ｐゴシック"/>
        <family val="3"/>
        <charset val="128"/>
        <scheme val="minor"/>
      </rPr>
      <t>一括コピー作業</t>
    </r>
    <r>
      <rPr>
        <sz val="16"/>
        <rFont val="ＭＳ Ｐゴシック"/>
        <family val="2"/>
        <charset val="128"/>
        <scheme val="minor"/>
      </rPr>
      <t>を行うためのものです</t>
    </r>
    <rPh sb="8" eb="10">
      <t>ギジュツ</t>
    </rPh>
    <rPh sb="10" eb="12">
      <t>シンサ</t>
    </rPh>
    <rPh sb="12" eb="13">
      <t>ヨウ</t>
    </rPh>
    <rPh sb="20" eb="23">
      <t>サギョウヨウ</t>
    </rPh>
    <rPh sb="28" eb="30">
      <t>イッカツ</t>
    </rPh>
    <rPh sb="33" eb="35">
      <t>サギョウ</t>
    </rPh>
    <rPh sb="36" eb="37">
      <t>オコナ</t>
    </rPh>
    <phoneticPr fontId="2"/>
  </si>
  <si>
    <r>
      <t>手順①の後、</t>
    </r>
    <r>
      <rPr>
        <b/>
        <sz val="12"/>
        <color rgb="FF0070C0"/>
        <rFont val="ＭＳ Ｐゴシック"/>
        <family val="3"/>
        <charset val="128"/>
        <scheme val="minor"/>
      </rPr>
      <t>同じ場所（貼り付け箇所A）</t>
    </r>
    <r>
      <rPr>
        <sz val="12"/>
        <color theme="1"/>
        <rFont val="ＭＳ Ｐゴシック"/>
        <family val="2"/>
        <charset val="128"/>
        <scheme val="minor"/>
      </rPr>
      <t>に貼り付けオプションの</t>
    </r>
    <r>
      <rPr>
        <b/>
        <sz val="12"/>
        <color rgb="FF0070C0"/>
        <rFont val="ＭＳ Ｐゴシック"/>
        <family val="3"/>
        <charset val="128"/>
        <scheme val="minor"/>
      </rPr>
      <t>「書式設定」で貼り付ける</t>
    </r>
    <r>
      <rPr>
        <sz val="12"/>
        <color theme="1"/>
        <rFont val="ＭＳ Ｐゴシック"/>
        <family val="2"/>
        <charset val="128"/>
        <scheme val="minor"/>
      </rPr>
      <t>と、コピー専用行で設定された書式でコピー可能。</t>
    </r>
    <rPh sb="11" eb="12">
      <t>ハ</t>
    </rPh>
    <rPh sb="13" eb="14">
      <t>ツ</t>
    </rPh>
    <rPh sb="15" eb="17">
      <t>カショ</t>
    </rPh>
    <rPh sb="47" eb="49">
      <t>センヨウ</t>
    </rPh>
    <rPh sb="49" eb="50">
      <t>ギョウ</t>
    </rPh>
    <rPh sb="51" eb="53">
      <t>セッテイ</t>
    </rPh>
    <rPh sb="56" eb="58">
      <t>ショシキ</t>
    </rPh>
    <phoneticPr fontId="2"/>
  </si>
  <si>
    <r>
      <rPr>
        <sz val="12"/>
        <color rgb="FFFF0000"/>
        <rFont val="ＭＳ Ｐゴシック"/>
        <family val="3"/>
        <charset val="128"/>
        <scheme val="minor"/>
      </rPr>
      <t>「コピー専用表」</t>
    </r>
    <r>
      <rPr>
        <sz val="12"/>
        <color theme="1"/>
        <rFont val="ＭＳ Ｐゴシック"/>
        <family val="2"/>
        <charset val="128"/>
        <scheme val="minor"/>
      </rPr>
      <t>の</t>
    </r>
    <r>
      <rPr>
        <sz val="12"/>
        <color rgb="FFFF0000"/>
        <rFont val="ＭＳ Ｐゴシック"/>
        <family val="3"/>
        <charset val="128"/>
        <scheme val="minor"/>
      </rPr>
      <t>薄オレンジ部分全体</t>
    </r>
    <r>
      <rPr>
        <sz val="12"/>
        <color theme="1"/>
        <rFont val="ＭＳ Ｐゴシック"/>
        <family val="2"/>
        <charset val="128"/>
        <scheme val="minor"/>
      </rPr>
      <t>を</t>
    </r>
    <r>
      <rPr>
        <sz val="12"/>
        <color rgb="FFFF0000"/>
        <rFont val="ＭＳ Ｐゴシック"/>
        <family val="3"/>
        <charset val="128"/>
        <scheme val="minor"/>
      </rPr>
      <t>指定</t>
    </r>
    <r>
      <rPr>
        <sz val="12"/>
        <color theme="1"/>
        <rFont val="ＭＳ Ｐゴシック"/>
        <family val="3"/>
        <charset val="128"/>
        <scheme val="minor"/>
      </rPr>
      <t>し</t>
    </r>
    <r>
      <rPr>
        <sz val="12"/>
        <color rgb="FFFF0000"/>
        <rFont val="ＭＳ Ｐゴシック"/>
        <family val="3"/>
        <charset val="128"/>
        <scheme val="minor"/>
      </rPr>
      <t>コピー</t>
    </r>
    <r>
      <rPr>
        <sz val="12"/>
        <color theme="1"/>
        <rFont val="ＭＳ Ｐゴシック"/>
        <family val="2"/>
        <charset val="128"/>
        <scheme val="minor"/>
      </rPr>
      <t>後、</t>
    </r>
    <r>
      <rPr>
        <b/>
        <sz val="12"/>
        <color rgb="FF0070C0"/>
        <rFont val="ＭＳ Ｐゴシック"/>
        <family val="3"/>
        <charset val="128"/>
        <scheme val="minor"/>
      </rPr>
      <t>「技術審査用ファイル」</t>
    </r>
    <r>
      <rPr>
        <sz val="12"/>
        <color theme="1"/>
        <rFont val="ＭＳ Ｐゴシック"/>
        <family val="2"/>
        <charset val="128"/>
        <scheme val="minor"/>
      </rPr>
      <t>の</t>
    </r>
    <r>
      <rPr>
        <b/>
        <sz val="12"/>
        <color rgb="FF0070C0"/>
        <rFont val="ＭＳ Ｐゴシック"/>
        <family val="3"/>
        <charset val="128"/>
        <scheme val="minor"/>
      </rPr>
      <t>「作業用シート」</t>
    </r>
    <r>
      <rPr>
        <sz val="12"/>
        <color theme="1"/>
        <rFont val="ＭＳ Ｐゴシック"/>
        <family val="2"/>
        <charset val="128"/>
        <scheme val="minor"/>
      </rPr>
      <t>の</t>
    </r>
    <r>
      <rPr>
        <b/>
        <sz val="12"/>
        <color rgb="FF0070C0"/>
        <rFont val="ＭＳ Ｐゴシック"/>
        <family val="3"/>
        <charset val="128"/>
        <scheme val="minor"/>
      </rPr>
      <t>「貼り付け箇所A」</t>
    </r>
    <r>
      <rPr>
        <sz val="12"/>
        <color theme="1"/>
        <rFont val="ＭＳ Ｐゴシック"/>
        <family val="2"/>
        <charset val="128"/>
        <scheme val="minor"/>
      </rPr>
      <t>に、貼り付けオプションの</t>
    </r>
    <r>
      <rPr>
        <b/>
        <sz val="12"/>
        <color rgb="FF0070C0"/>
        <rFont val="ＭＳ Ｐゴシック"/>
        <family val="3"/>
        <charset val="128"/>
        <scheme val="minor"/>
      </rPr>
      <t>「値」で貼り付け</t>
    </r>
    <r>
      <rPr>
        <sz val="12"/>
        <color theme="1"/>
        <rFont val="ＭＳ Ｐゴシック"/>
        <family val="2"/>
        <charset val="128"/>
        <scheme val="minor"/>
      </rPr>
      <t xml:space="preserve">。
</t>
    </r>
    <rPh sb="4" eb="6">
      <t>センヨウ</t>
    </rPh>
    <rPh sb="9" eb="10">
      <t>ウス</t>
    </rPh>
    <rPh sb="14" eb="16">
      <t>ブブン</t>
    </rPh>
    <rPh sb="16" eb="18">
      <t>ゼンタイ</t>
    </rPh>
    <rPh sb="25" eb="26">
      <t>ゴ</t>
    </rPh>
    <rPh sb="28" eb="30">
      <t>ギジュツ</t>
    </rPh>
    <phoneticPr fontId="2"/>
  </si>
  <si>
    <t>　　（特殊な評価項目でプルダウンリストに項目がない場合は、【表３】で項目を追加してください）</t>
    <rPh sb="3" eb="5">
      <t>トクシュ</t>
    </rPh>
    <rPh sb="6" eb="8">
      <t>ヒョウカ</t>
    </rPh>
    <rPh sb="8" eb="10">
      <t>コウモク</t>
    </rPh>
    <rPh sb="20" eb="22">
      <t>コウモク</t>
    </rPh>
    <rPh sb="25" eb="27">
      <t>バアイ</t>
    </rPh>
    <rPh sb="30" eb="31">
      <t>ヒョウ</t>
    </rPh>
    <rPh sb="34" eb="36">
      <t>コウモク</t>
    </rPh>
    <rPh sb="37" eb="39">
      <t>ツイカ</t>
    </rPh>
    <phoneticPr fontId="2"/>
  </si>
  <si>
    <r>
      <t>①PPI掲載用ファイルを</t>
    </r>
    <r>
      <rPr>
        <sz val="11"/>
        <color rgb="FFFF0000"/>
        <rFont val="ＭＳ Ｐゴシック"/>
        <family val="3"/>
        <charset val="128"/>
        <scheme val="minor"/>
      </rPr>
      <t>別ファイルで作成</t>
    </r>
    <r>
      <rPr>
        <sz val="11"/>
        <color theme="1"/>
        <rFont val="ＭＳ Ｐゴシック"/>
        <family val="2"/>
        <charset val="128"/>
        <scheme val="minor"/>
      </rPr>
      <t>してください（シート削除するとシートの復活できないので、</t>
    </r>
    <r>
      <rPr>
        <sz val="11"/>
        <color rgb="FFFF0000"/>
        <rFont val="ＭＳ Ｐゴシック"/>
        <family val="3"/>
        <charset val="128"/>
        <scheme val="minor"/>
      </rPr>
      <t>必ず削除作業前に別ファイルを作成</t>
    </r>
    <r>
      <rPr>
        <sz val="11"/>
        <color theme="1"/>
        <rFont val="ＭＳ Ｐゴシック"/>
        <family val="2"/>
        <charset val="128"/>
        <scheme val="minor"/>
      </rPr>
      <t>してください）</t>
    </r>
    <rPh sb="4" eb="7">
      <t>ケイサイヨウ</t>
    </rPh>
    <rPh sb="12" eb="13">
      <t>ベツ</t>
    </rPh>
    <rPh sb="18" eb="20">
      <t>サクセイ</t>
    </rPh>
    <rPh sb="30" eb="32">
      <t>サクジョ</t>
    </rPh>
    <rPh sb="39" eb="41">
      <t>フッカツ</t>
    </rPh>
    <rPh sb="48" eb="49">
      <t>カナラ</t>
    </rPh>
    <rPh sb="50" eb="52">
      <t>サクジョ</t>
    </rPh>
    <rPh sb="52" eb="54">
      <t>サギョウ</t>
    </rPh>
    <rPh sb="54" eb="55">
      <t>マエ</t>
    </rPh>
    <rPh sb="56" eb="57">
      <t>ベツ</t>
    </rPh>
    <rPh sb="62" eb="64">
      <t>サクセイ</t>
    </rPh>
    <phoneticPr fontId="2"/>
  </si>
  <si>
    <t>予備欄１</t>
    <phoneticPr fontId="2"/>
  </si>
  <si>
    <t>予備欄２</t>
    <phoneticPr fontId="2"/>
  </si>
  <si>
    <t>審査用ファイルコピー先の列数と合わせるための列</t>
    <rPh sb="0" eb="3">
      <t>シンサヨウ</t>
    </rPh>
    <rPh sb="10" eb="11">
      <t>サキ</t>
    </rPh>
    <rPh sb="12" eb="13">
      <t>レツ</t>
    </rPh>
    <rPh sb="13" eb="14">
      <t>スウ</t>
    </rPh>
    <rPh sb="15" eb="16">
      <t>ア</t>
    </rPh>
    <rPh sb="22" eb="23">
      <t>レツ</t>
    </rPh>
    <phoneticPr fontId="2"/>
  </si>
  <si>
    <t>商号又は名称</t>
    <rPh sb="0" eb="2">
      <t>ショウゴウ</t>
    </rPh>
    <rPh sb="2" eb="3">
      <t>マタ</t>
    </rPh>
    <rPh sb="4" eb="6">
      <t>メイショウ</t>
    </rPh>
    <phoneticPr fontId="2"/>
  </si>
  <si>
    <t>←ｙｙｙｙ/m/dで入力</t>
    <phoneticPr fontId="2"/>
  </si>
  <si>
    <t>【共通事項】</t>
    <rPh sb="1" eb="3">
      <t>キョウツウ</t>
    </rPh>
    <rPh sb="3" eb="5">
      <t>ジコウ</t>
    </rPh>
    <phoneticPr fontId="2"/>
  </si>
  <si>
    <t>入札公告日前日</t>
    <phoneticPr fontId="2"/>
  </si>
  <si>
    <t>企業回答8</t>
    <rPh sb="0" eb="2">
      <t>キギョウ</t>
    </rPh>
    <rPh sb="2" eb="4">
      <t>カイトウ</t>
    </rPh>
    <phoneticPr fontId="2"/>
  </si>
  <si>
    <t>企業回答9</t>
    <rPh sb="0" eb="2">
      <t>キギョウ</t>
    </rPh>
    <rPh sb="2" eb="4">
      <t>カイトウ</t>
    </rPh>
    <phoneticPr fontId="2"/>
  </si>
  <si>
    <t>ｼｮﾍﾞﾙ系掘削機(ｼｮﾍﾞﾙ)</t>
    <rPh sb="5" eb="6">
      <t>ケイ</t>
    </rPh>
    <rPh sb="6" eb="9">
      <t>クッサクキ</t>
    </rPh>
    <phoneticPr fontId="2"/>
  </si>
  <si>
    <t>保有</t>
    <rPh sb="0" eb="2">
      <t>ホユウ</t>
    </rPh>
    <phoneticPr fontId="2"/>
  </si>
  <si>
    <t>リース契約</t>
    <rPh sb="3" eb="5">
      <t>ケイヤク</t>
    </rPh>
    <phoneticPr fontId="2"/>
  </si>
  <si>
    <t>①</t>
    <phoneticPr fontId="2"/>
  </si>
  <si>
    <t>②</t>
    <phoneticPr fontId="2"/>
  </si>
  <si>
    <t>③</t>
    <phoneticPr fontId="2"/>
  </si>
  <si>
    <t>申請台数</t>
    <rPh sb="0" eb="2">
      <t>シンセイ</t>
    </rPh>
    <rPh sb="2" eb="4">
      <t>ダイスウ</t>
    </rPh>
    <phoneticPr fontId="2"/>
  </si>
  <si>
    <t>保有台数</t>
    <rPh sb="0" eb="2">
      <t>ホユウ</t>
    </rPh>
    <rPh sb="2" eb="4">
      <t>ダイスウ</t>
    </rPh>
    <phoneticPr fontId="2"/>
  </si>
  <si>
    <t>ﾘｰｽ台数</t>
    <rPh sb="3" eb="5">
      <t>ダイスウ</t>
    </rPh>
    <phoneticPr fontId="2"/>
  </si>
  <si>
    <t>うち誓約書による申請</t>
    <rPh sb="2" eb="5">
      <t>セイヤクショ</t>
    </rPh>
    <rPh sb="8" eb="10">
      <t>シンセイ</t>
    </rPh>
    <phoneticPr fontId="2"/>
  </si>
  <si>
    <t>状況</t>
    <phoneticPr fontId="2"/>
  </si>
  <si>
    <t>←ｙｙｙｙ/m/dで入力【重要】</t>
    <rPh sb="10" eb="12">
      <t>ニュウリョク</t>
    </rPh>
    <rPh sb="13" eb="15">
      <t>ジュウヨウ</t>
    </rPh>
    <phoneticPr fontId="2"/>
  </si>
  <si>
    <t>←削除厳禁</t>
    <rPh sb="1" eb="3">
      <t>サクジョ</t>
    </rPh>
    <rPh sb="3" eb="5">
      <t>ゲンキン</t>
    </rPh>
    <phoneticPr fontId="2"/>
  </si>
  <si>
    <t>企業体名：</t>
    <phoneticPr fontId="2"/>
  </si>
  <si>
    <t>上記事項の外、入札説明書本文にある要件を必ず確認すること。</t>
    <phoneticPr fontId="2"/>
  </si>
  <si>
    <t>企業の優良工事表彰（優良工事施工団体表彰）</t>
    <phoneticPr fontId="2"/>
  </si>
  <si>
    <t>企業体名：</t>
    <phoneticPr fontId="2"/>
  </si>
  <si>
    <t>対象となる年度・機関等：</t>
    <phoneticPr fontId="2"/>
  </si>
  <si>
    <t>工事の対象は、中国地方整備局及び島根県発注の工事とする。</t>
    <rPh sb="0" eb="2">
      <t>コウジ</t>
    </rPh>
    <rPh sb="3" eb="5">
      <t>タイショウ</t>
    </rPh>
    <rPh sb="7" eb="9">
      <t>チュウゴク</t>
    </rPh>
    <rPh sb="9" eb="11">
      <t>チホウ</t>
    </rPh>
    <rPh sb="11" eb="13">
      <t>セイビ</t>
    </rPh>
    <rPh sb="13" eb="14">
      <t>キョク</t>
    </rPh>
    <rPh sb="14" eb="15">
      <t>オヨ</t>
    </rPh>
    <rPh sb="16" eb="19">
      <t>シマネケン</t>
    </rPh>
    <rPh sb="19" eb="21">
      <t>ハッチュウ</t>
    </rPh>
    <rPh sb="22" eb="24">
      <t>コウジ</t>
    </rPh>
    <phoneticPr fontId="2"/>
  </si>
  <si>
    <t>表彰の対象は、国土交通省が行ったものについては中国地方整備局長表彰及び事務所長表彰、島根県が行ったものについては知事表彰とする。</t>
    <rPh sb="0" eb="2">
      <t>ヒョウショウ</t>
    </rPh>
    <rPh sb="3" eb="5">
      <t>タイショウ</t>
    </rPh>
    <rPh sb="7" eb="9">
      <t>コクド</t>
    </rPh>
    <rPh sb="9" eb="12">
      <t>コウツウショウ</t>
    </rPh>
    <rPh sb="13" eb="14">
      <t>オコナ</t>
    </rPh>
    <rPh sb="23" eb="25">
      <t>チュウゴク</t>
    </rPh>
    <rPh sb="25" eb="27">
      <t>チホウ</t>
    </rPh>
    <rPh sb="27" eb="29">
      <t>セイビ</t>
    </rPh>
    <rPh sb="29" eb="31">
      <t>キョクチョウ</t>
    </rPh>
    <rPh sb="31" eb="33">
      <t>ヒョウショウ</t>
    </rPh>
    <rPh sb="33" eb="34">
      <t>オヨ</t>
    </rPh>
    <rPh sb="35" eb="37">
      <t>ジム</t>
    </rPh>
    <rPh sb="37" eb="39">
      <t>ショチョウ</t>
    </rPh>
    <rPh sb="39" eb="41">
      <t>ヒョウショウ</t>
    </rPh>
    <rPh sb="42" eb="45">
      <t>シマネケン</t>
    </rPh>
    <rPh sb="46" eb="47">
      <t>オコナ</t>
    </rPh>
    <rPh sb="56" eb="58">
      <t>チジ</t>
    </rPh>
    <rPh sb="58" eb="60">
      <t>ヒョウショウ</t>
    </rPh>
    <phoneticPr fontId="2"/>
  </si>
  <si>
    <t>上記事項の外、入札説明書本文にある要件を必ず確認すること。</t>
  </si>
  <si>
    <t>企業体名：</t>
    <phoneticPr fontId="2"/>
  </si>
  <si>
    <t>(1)</t>
    <phoneticPr fontId="2"/>
  </si>
  <si>
    <t>ボランティア活動等への参加実績</t>
    <phoneticPr fontId="2"/>
  </si>
  <si>
    <t>対象：</t>
    <phoneticPr fontId="2"/>
  </si>
  <si>
    <t>○企業としてのボランティア活動への参加実績</t>
  </si>
  <si>
    <t>活動年月日</t>
    <phoneticPr fontId="2"/>
  </si>
  <si>
    <t>登録団体名</t>
    <rPh sb="0" eb="2">
      <t>トウロク</t>
    </rPh>
    <rPh sb="2" eb="4">
      <t>ダンタイ</t>
    </rPh>
    <rPh sb="4" eb="5">
      <t>メイ</t>
    </rPh>
    <phoneticPr fontId="2"/>
  </si>
  <si>
    <t>活動箇所</t>
    <phoneticPr fontId="2"/>
  </si>
  <si>
    <t>企業体</t>
    <rPh sb="0" eb="3">
      <t>キギョウタイ</t>
    </rPh>
    <phoneticPr fontId="2"/>
  </si>
  <si>
    <t>(3)</t>
    <phoneticPr fontId="2"/>
  </si>
  <si>
    <t>(2)</t>
    <phoneticPr fontId="2"/>
  </si>
  <si>
    <t>就業規則等は、原本と相異ないことを代表者名で証明すること。(押印のこと)</t>
    <phoneticPr fontId="2"/>
  </si>
  <si>
    <t>(5)</t>
    <phoneticPr fontId="2"/>
  </si>
  <si>
    <t>①「育児休業・介護休業等育児又は家族介護を行う労働者の福祉に関する法律」（以下「育児・介護休業法」という。）で定める制度を超える内容を含む制度を規定していること</t>
    <phoneticPr fontId="2"/>
  </si>
  <si>
    <t>②こっころカンパニー(しまね子育て応援企業)に認定されていること</t>
  </si>
  <si>
    <t>（第１グループ）</t>
    <rPh sb="1" eb="2">
      <t>ダイ</t>
    </rPh>
    <phoneticPr fontId="2"/>
  </si>
  <si>
    <t>認定期間</t>
    <rPh sb="0" eb="2">
      <t>ニンテイ</t>
    </rPh>
    <rPh sb="2" eb="4">
      <t>キカン</t>
    </rPh>
    <phoneticPr fontId="2"/>
  </si>
  <si>
    <t>まで</t>
    <phoneticPr fontId="2"/>
  </si>
  <si>
    <t>構成員</t>
    <rPh sb="0" eb="3">
      <t>コウセイイン</t>
    </rPh>
    <phoneticPr fontId="2"/>
  </si>
  <si>
    <t>（第２グループ）</t>
    <rPh sb="1" eb="2">
      <t>ダイ</t>
    </rPh>
    <phoneticPr fontId="2"/>
  </si>
  <si>
    <t>第1ｸﾞﾙｰﾌﾟ</t>
    <rPh sb="0" eb="1">
      <t>ダイ</t>
    </rPh>
    <phoneticPr fontId="2"/>
  </si>
  <si>
    <t>第2ｸﾞﾙｰﾌﾟ</t>
    <phoneticPr fontId="2"/>
  </si>
  <si>
    <t>平均点</t>
    <phoneticPr fontId="2"/>
  </si>
  <si>
    <t>該当件数</t>
    <phoneticPr fontId="2"/>
  </si>
  <si>
    <t>対象</t>
    <rPh sb="0" eb="2">
      <t>タイショウ</t>
    </rPh>
    <phoneticPr fontId="2"/>
  </si>
  <si>
    <t>①</t>
    <phoneticPr fontId="2"/>
  </si>
  <si>
    <t>優良工事表彰(JV)</t>
    <rPh sb="0" eb="2">
      <t>ユウリョウ</t>
    </rPh>
    <rPh sb="2" eb="4">
      <t>コウジ</t>
    </rPh>
    <rPh sb="4" eb="6">
      <t>ヒョウショウ</t>
    </rPh>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</si>
  <si>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</si>
  <si>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</si>
  <si>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</si>
  <si>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</si>
  <si>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</si>
  <si>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</si>
  <si>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</si>
  <si>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</si>
  <si>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</si>
  <si>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企業回答10</t>
    <rPh sb="0" eb="2">
      <t>キギョウ</t>
    </rPh>
    <rPh sb="2" eb="4">
      <t>カイトウ</t>
    </rPh>
    <phoneticPr fontId="2"/>
  </si>
  <si>
    <t>第1ｸﾞﾙｰﾌﾟ</t>
    <rPh sb="0" eb="1">
      <t>ダイ</t>
    </rPh>
    <phoneticPr fontId="2"/>
  </si>
  <si>
    <t>第2ｸﾞﾙｰﾌﾟ</t>
    <phoneticPr fontId="2"/>
  </si>
  <si>
    <t>受賞企業</t>
    <rPh sb="0" eb="2">
      <t>ジュショウ</t>
    </rPh>
    <rPh sb="2" eb="4">
      <t>キギョウ</t>
    </rPh>
    <phoneticPr fontId="2"/>
  </si>
  <si>
    <t>合計</t>
    <rPh sb="0" eb="2">
      <t>ゴウケイ</t>
    </rPh>
    <phoneticPr fontId="2"/>
  </si>
  <si>
    <t>従業員数</t>
    <rPh sb="0" eb="3">
      <t>ジュウギョウイン</t>
    </rPh>
    <rPh sb="3" eb="4">
      <t>スウ</t>
    </rPh>
    <phoneticPr fontId="2"/>
  </si>
  <si>
    <t>第1ｸﾞﾙｰﾌﾟ</t>
    <rPh sb="0" eb="1">
      <t>ダイ</t>
    </rPh>
    <phoneticPr fontId="2"/>
  </si>
  <si>
    <t>第2ｸﾞﾙｰﾌﾟ</t>
    <phoneticPr fontId="2"/>
  </si>
  <si>
    <t>平均点</t>
    <phoneticPr fontId="2"/>
  </si>
  <si>
    <t>件数</t>
    <rPh sb="0" eb="2">
      <t>ケンスウ</t>
    </rPh>
    <phoneticPr fontId="2"/>
  </si>
  <si>
    <t>該当企業</t>
    <rPh sb="0" eb="2">
      <t>ガイトウ</t>
    </rPh>
    <rPh sb="2" eb="4">
      <t>キギョウ</t>
    </rPh>
    <phoneticPr fontId="2"/>
  </si>
  <si>
    <t>対象企業</t>
    <rPh sb="0" eb="2">
      <t>タイショウ</t>
    </rPh>
    <rPh sb="2" eb="4">
      <t>キギョウ</t>
    </rPh>
    <phoneticPr fontId="2"/>
  </si>
  <si>
    <t>ボランティア</t>
    <phoneticPr fontId="2"/>
  </si>
  <si>
    <t>ﾊｰﾄﾌﾙ</t>
    <phoneticPr fontId="2"/>
  </si>
  <si>
    <t>　従業員数</t>
    <rPh sb="1" eb="4">
      <t>ジュウギョウイン</t>
    </rPh>
    <rPh sb="4" eb="5">
      <t>スウ</t>
    </rPh>
    <phoneticPr fontId="2"/>
  </si>
  <si>
    <t>第1ｸﾞﾙｰﾌﾟ</t>
    <phoneticPr fontId="2"/>
  </si>
  <si>
    <t>障がい者雇用</t>
    <rPh sb="0" eb="1">
      <t>ショウ</t>
    </rPh>
    <rPh sb="3" eb="4">
      <t>シャ</t>
    </rPh>
    <rPh sb="4" eb="6">
      <t>コヨウ</t>
    </rPh>
    <phoneticPr fontId="2"/>
  </si>
  <si>
    <t>育児・介護休業制度</t>
    <rPh sb="0" eb="2">
      <t>イクジ</t>
    </rPh>
    <rPh sb="3" eb="5">
      <t>カイゴ</t>
    </rPh>
    <rPh sb="5" eb="7">
      <t>キュウギョウ</t>
    </rPh>
    <rPh sb="7" eb="9">
      <t>セイド</t>
    </rPh>
    <phoneticPr fontId="2"/>
  </si>
  <si>
    <t>特別（特定）ＪＶの場合、出資比率</t>
    <rPh sb="3" eb="5">
      <t>トクテイ</t>
    </rPh>
    <rPh sb="9" eb="11">
      <t>バアイ</t>
    </rPh>
    <rPh sb="12" eb="14">
      <t>シュッシ</t>
    </rPh>
    <rPh sb="14" eb="16">
      <t>ヒリツ</t>
    </rPh>
    <phoneticPr fontId="2"/>
  </si>
  <si>
    <t>特別（特定）ＪＶで施工した工事については、出資比率２０％以上の場合にのみ施工実績として認める。</t>
    <rPh sb="3" eb="5">
      <t>トクテイ</t>
    </rPh>
    <phoneticPr fontId="2"/>
  </si>
  <si>
    <t>特別（特定）ＪＶの場合、出資比率</t>
    <rPh sb="3" eb="5">
      <t>トクテイ</t>
    </rPh>
    <phoneticPr fontId="2"/>
  </si>
  <si>
    <t>島根県（総務部、農林水産部、土木部）発注工事以外の工事を評価対象にする場合は、各工事の工事成績評定書の写しを添付すること。</t>
    <phoneticPr fontId="2"/>
  </si>
  <si>
    <t>配置の有無</t>
    <rPh sb="0" eb="2">
      <t>ハイチ</t>
    </rPh>
    <phoneticPr fontId="2"/>
  </si>
  <si>
    <t>特別（特定）JV</t>
    <rPh sb="0" eb="2">
      <t>トクベツ</t>
    </rPh>
    <rPh sb="3" eb="5">
      <t>トクテイ</t>
    </rPh>
    <phoneticPr fontId="2"/>
  </si>
  <si>
    <t>一般（経常）JV</t>
    <rPh sb="0" eb="2">
      <t>イッパン</t>
    </rPh>
    <rPh sb="3" eb="5">
      <t>ケイジョウ</t>
    </rPh>
    <phoneticPr fontId="2"/>
  </si>
  <si>
    <t>「工事名の区分」欄は、「契約工事名」、「表彰状記載工事名」のいずれかを選択すること。</t>
    <rPh sb="5" eb="7">
      <t>クブン</t>
    </rPh>
    <rPh sb="8" eb="9">
      <t>ラン</t>
    </rPh>
    <rPh sb="35" eb="37">
      <t>センタク</t>
    </rPh>
    <phoneticPr fontId="2"/>
  </si>
  <si>
    <t>①</t>
    <phoneticPr fontId="2"/>
  </si>
  <si>
    <t>②</t>
    <phoneticPr fontId="2"/>
  </si>
  <si>
    <t>③</t>
    <phoneticPr fontId="2"/>
  </si>
  <si>
    <t>技術資料提出時に配置予定技術者が特定できない場合は、複数の候補者を記入できる。その場合、審査は候補者のうち配置予定技術者の評価点合計が最も低い者で評価する。</t>
    <phoneticPr fontId="2"/>
  </si>
  <si>
    <r>
      <t>育児・介護休業に関する制度の内容を確認するため、</t>
    </r>
    <r>
      <rPr>
        <u val="double"/>
        <sz val="11"/>
        <color theme="1"/>
        <rFont val="ＭＳ Ｐ明朝"/>
        <family val="1"/>
        <charset val="128"/>
      </rPr>
      <t>必ず別紙「育児・介護休業に関する制度　チェック表」を記入し、添付すること。</t>
    </r>
    <phoneticPr fontId="2"/>
  </si>
  <si>
    <t>代表者
(第１ｸﾞﾙｰﾌﾟ)</t>
    <rPh sb="5" eb="6">
      <t>ダイ</t>
    </rPh>
    <phoneticPr fontId="2"/>
  </si>
  <si>
    <t>構成員
(第2ｸﾞﾙｰﾌﾟ)</t>
    <rPh sb="0" eb="2">
      <t>コウセイ</t>
    </rPh>
    <rPh sb="2" eb="3">
      <t>イン</t>
    </rPh>
    <rPh sb="5" eb="6">
      <t>ダイ</t>
    </rPh>
    <phoneticPr fontId="2"/>
  </si>
  <si>
    <r>
      <t>特別共同企業体の代表者（</t>
    </r>
    <r>
      <rPr>
        <b/>
        <u/>
        <sz val="11"/>
        <color theme="1"/>
        <rFont val="ＭＳ Ｐ明朝"/>
        <family val="1"/>
        <charset val="128"/>
      </rPr>
      <t>第１グループ</t>
    </r>
    <r>
      <rPr>
        <sz val="11"/>
        <color theme="1"/>
        <rFont val="ＭＳ Ｐ明朝"/>
        <family val="1"/>
        <charset val="128"/>
      </rPr>
      <t>）の実績</t>
    </r>
    <rPh sb="20" eb="22">
      <t>ジッセキ</t>
    </rPh>
    <phoneticPr fontId="2"/>
  </si>
  <si>
    <r>
      <t>特別共同企業体の代表者以外の構成員（</t>
    </r>
    <r>
      <rPr>
        <b/>
        <u/>
        <sz val="11"/>
        <color theme="1"/>
        <rFont val="ＭＳ Ｐ明朝"/>
        <family val="1"/>
        <charset val="128"/>
      </rPr>
      <t>第２グループ</t>
    </r>
    <r>
      <rPr>
        <sz val="11"/>
        <color theme="1"/>
        <rFont val="ＭＳ Ｐ明朝"/>
        <family val="1"/>
        <charset val="128"/>
      </rPr>
      <t>）の実績</t>
    </r>
    <rPh sb="26" eb="28">
      <t>ジッセキ</t>
    </rPh>
    <phoneticPr fontId="2"/>
  </si>
  <si>
    <t>特別共同企業体構成員の会社名</t>
    <rPh sb="0" eb="2">
      <t>トクベツ</t>
    </rPh>
    <rPh sb="2" eb="4">
      <t>キョウドウ</t>
    </rPh>
    <rPh sb="4" eb="7">
      <t>キギョウタイ</t>
    </rPh>
    <rPh sb="7" eb="9">
      <t>コウセイ</t>
    </rPh>
    <rPh sb="9" eb="10">
      <t>イン</t>
    </rPh>
    <rPh sb="11" eb="13">
      <t>カイシャ</t>
    </rPh>
    <rPh sb="13" eb="14">
      <t>メイ</t>
    </rPh>
    <phoneticPr fontId="2"/>
  </si>
  <si>
    <t>特別共同企業体の代表者（第１グループ）用</t>
    <rPh sb="19" eb="20">
      <t>ヨウ</t>
    </rPh>
    <phoneticPr fontId="2"/>
  </si>
  <si>
    <t>特別共同企業体の代表者以外の構成員（第２グループ）用</t>
    <rPh sb="25" eb="26">
      <t>ヨウ</t>
    </rPh>
    <phoneticPr fontId="2"/>
  </si>
  <si>
    <t xml:space="preserve">・ </t>
    <phoneticPr fontId="2"/>
  </si>
  <si>
    <t>標準案は、入札説明書本文を参照すること。</t>
    <phoneticPr fontId="2"/>
  </si>
  <si>
    <t>技術提案が採用されなかった場合の標準案での施工の意志の有無</t>
    <phoneticPr fontId="2"/>
  </si>
  <si>
    <t>（会社記載欄：必須）</t>
    <phoneticPr fontId="2"/>
  </si>
  <si>
    <t>記載する内容は説明の要点（目的、具体的な手法＜施工数量、施工位置、施工範囲、施工期間、使用材料、使用機械等＞、効果、技術的な根拠、標準案に対する優位性等）が分かり易いようにまとめることとし、設定項目毎の提案は２個までとする。</t>
    <rPh sb="95" eb="97">
      <t>セッテイ</t>
    </rPh>
    <rPh sb="97" eb="99">
      <t>コウモク</t>
    </rPh>
    <rPh sb="99" eb="100">
      <t>ゴト</t>
    </rPh>
    <phoneticPr fontId="2"/>
  </si>
  <si>
    <t>記入欄が不足する場合は、行を挿入してください。</t>
    <rPh sb="0" eb="2">
      <t>キニュウ</t>
    </rPh>
    <rPh sb="2" eb="3">
      <t>ラン</t>
    </rPh>
    <rPh sb="4" eb="6">
      <t>フソク</t>
    </rPh>
    <rPh sb="8" eb="10">
      <t>バアイ</t>
    </rPh>
    <rPh sb="12" eb="13">
      <t>ギョウ</t>
    </rPh>
    <rPh sb="14" eb="16">
      <t>ソウニュウ</t>
    </rPh>
    <phoneticPr fontId="2"/>
  </si>
  <si>
    <t>注意事項</t>
    <rPh sb="0" eb="2">
      <t>チュウイ</t>
    </rPh>
    <rPh sb="2" eb="4">
      <t>ジコウ</t>
    </rPh>
    <phoneticPr fontId="2"/>
  </si>
  <si>
    <t>企業記入欄のセルの解除はしないでください。</t>
    <rPh sb="0" eb="2">
      <t>キギョウ</t>
    </rPh>
    <rPh sb="2" eb="4">
      <t>キニュウ</t>
    </rPh>
    <rPh sb="4" eb="5">
      <t>ラン</t>
    </rPh>
    <rPh sb="9" eb="11">
      <t>カイジョ</t>
    </rPh>
    <phoneticPr fontId="2"/>
  </si>
  <si>
    <t>技術提案記載欄より上の行は、印刷タイトルの設定をしています。</t>
    <rPh sb="0" eb="2">
      <t>ギジュツ</t>
    </rPh>
    <rPh sb="2" eb="4">
      <t>テイアン</t>
    </rPh>
    <rPh sb="4" eb="6">
      <t>キサイ</t>
    </rPh>
    <rPh sb="6" eb="7">
      <t>ラン</t>
    </rPh>
    <rPh sb="9" eb="10">
      <t>ウエ</t>
    </rPh>
    <rPh sb="11" eb="12">
      <t>ギョウ</t>
    </rPh>
    <rPh sb="14" eb="16">
      <t>インサツ</t>
    </rPh>
    <rPh sb="21" eb="23">
      <t>セッテイ</t>
    </rPh>
    <phoneticPr fontId="2"/>
  </si>
  <si>
    <t>提出資料が２P以上になる場合、体裁を整えた上で提出してください。</t>
    <rPh sb="0" eb="2">
      <t>テイシュツ</t>
    </rPh>
    <rPh sb="2" eb="4">
      <t>シリョウ</t>
    </rPh>
    <rPh sb="7" eb="9">
      <t>イジョウ</t>
    </rPh>
    <rPh sb="12" eb="14">
      <t>バアイ</t>
    </rPh>
    <rPh sb="15" eb="17">
      <t>テイサイ</t>
    </rPh>
    <rPh sb="18" eb="19">
      <t>トトノ</t>
    </rPh>
    <rPh sb="21" eb="22">
      <t>ウエ</t>
    </rPh>
    <rPh sb="23" eb="25">
      <t>テイシュツ</t>
    </rPh>
    <phoneticPr fontId="2"/>
  </si>
  <si>
    <t>文字切れがないか必ず確認してください。</t>
    <rPh sb="0" eb="2">
      <t>モジ</t>
    </rPh>
    <rPh sb="2" eb="3">
      <t>ギ</t>
    </rPh>
    <rPh sb="8" eb="9">
      <t>カナラ</t>
    </rPh>
    <rPh sb="10" eb="12">
      <t>カクニン</t>
    </rPh>
    <phoneticPr fontId="2"/>
  </si>
  <si>
    <t>建設工事の種類</t>
    <rPh sb="0" eb="2">
      <t>ケンセツ</t>
    </rPh>
    <phoneticPr fontId="2"/>
  </si>
  <si>
    <t>BCP認定状況及び防災協定</t>
    <rPh sb="7" eb="8">
      <t>オヨ</t>
    </rPh>
    <rPh sb="9" eb="11">
      <t>ボウサイ</t>
    </rPh>
    <rPh sb="11" eb="13">
      <t>キョウテイ</t>
    </rPh>
    <phoneticPr fontId="2"/>
  </si>
  <si>
    <t>BCP認定の有無</t>
    <phoneticPr fontId="2"/>
  </si>
  <si>
    <t>協定の有無</t>
    <rPh sb="0" eb="2">
      <t>キョウテイ</t>
    </rPh>
    <rPh sb="3" eb="5">
      <t>ウム</t>
    </rPh>
    <phoneticPr fontId="2"/>
  </si>
  <si>
    <t>BCP認定状況及び防災協定</t>
    <rPh sb="3" eb="5">
      <t>ニンテイ</t>
    </rPh>
    <rPh sb="5" eb="7">
      <t>ジョウキョウ</t>
    </rPh>
    <rPh sb="7" eb="8">
      <t>オヨ</t>
    </rPh>
    <rPh sb="9" eb="11">
      <t>ボウサイ</t>
    </rPh>
    <rPh sb="11" eb="13">
      <t>キョウテイ</t>
    </rPh>
    <phoneticPr fontId="2"/>
  </si>
  <si>
    <t>BCP認定状況及び家畜伝染病防疫協定</t>
    <rPh sb="3" eb="5">
      <t>ニンテイ</t>
    </rPh>
    <rPh sb="5" eb="7">
      <t>ジョウキョウ</t>
    </rPh>
    <rPh sb="7" eb="8">
      <t>オヨ</t>
    </rPh>
    <rPh sb="9" eb="11">
      <t>カチク</t>
    </rPh>
    <rPh sb="11" eb="14">
      <t>デンセンビョウ</t>
    </rPh>
    <rPh sb="14" eb="16">
      <t>ボウエキ</t>
    </rPh>
    <rPh sb="16" eb="18">
      <t>キョウテイ</t>
    </rPh>
    <phoneticPr fontId="2"/>
  </si>
  <si>
    <t>BCP認定状況・家畜伝染病防疫協定</t>
    <rPh sb="8" eb="10">
      <t>カチク</t>
    </rPh>
    <rPh sb="10" eb="13">
      <t>デンセンビョウ</t>
    </rPh>
    <rPh sb="13" eb="15">
      <t>ボウエキ</t>
    </rPh>
    <rPh sb="15" eb="17">
      <t>キョウテイ</t>
    </rPh>
    <phoneticPr fontId="2"/>
  </si>
  <si>
    <t>○技術資料の審査について</t>
    <rPh sb="1" eb="3">
      <t>ギジュツ</t>
    </rPh>
    <rPh sb="3" eb="5">
      <t>シリョウ</t>
    </rPh>
    <rPh sb="6" eb="8">
      <t>シンサ</t>
    </rPh>
    <phoneticPr fontId="2"/>
  </si>
  <si>
    <t>○技術資料様式の凡例について</t>
    <rPh sb="1" eb="3">
      <t>ギジュツ</t>
    </rPh>
    <rPh sb="3" eb="5">
      <t>シリョウ</t>
    </rPh>
    <rPh sb="5" eb="7">
      <t>ヨウシキ</t>
    </rPh>
    <rPh sb="8" eb="10">
      <t>ハンレイ</t>
    </rPh>
    <phoneticPr fontId="2"/>
  </si>
  <si>
    <t>　技術資料様式のセルの着色の凡例は次の通りです</t>
    <rPh sb="1" eb="3">
      <t>ギジュツ</t>
    </rPh>
    <rPh sb="3" eb="5">
      <t>シリョウ</t>
    </rPh>
    <rPh sb="5" eb="7">
      <t>ヨウシキ</t>
    </rPh>
    <rPh sb="11" eb="13">
      <t>チャクショク</t>
    </rPh>
    <rPh sb="14" eb="16">
      <t>ハンレイ</t>
    </rPh>
    <rPh sb="17" eb="18">
      <t>ツギ</t>
    </rPh>
    <rPh sb="19" eb="20">
      <t>トオ</t>
    </rPh>
    <phoneticPr fontId="2"/>
  </si>
  <si>
    <t>　シート名着色の区分は次のとおりです</t>
    <rPh sb="4" eb="5">
      <t>メイ</t>
    </rPh>
    <rPh sb="5" eb="7">
      <t>チャクショク</t>
    </rPh>
    <rPh sb="8" eb="10">
      <t>クブン</t>
    </rPh>
    <rPh sb="11" eb="12">
      <t>ツギ</t>
    </rPh>
    <phoneticPr fontId="2"/>
  </si>
  <si>
    <t>：「企業入力シート」で入力した情報が表示される箇所（数式でリンク有）</t>
    <rPh sb="2" eb="4">
      <t>キギョウ</t>
    </rPh>
    <rPh sb="4" eb="6">
      <t>ニュウリョク</t>
    </rPh>
    <rPh sb="11" eb="13">
      <t>ニュウリョク</t>
    </rPh>
    <rPh sb="15" eb="17">
      <t>ジョウホウ</t>
    </rPh>
    <rPh sb="18" eb="20">
      <t>ヒョウジ</t>
    </rPh>
    <rPh sb="23" eb="25">
      <t>カショ</t>
    </rPh>
    <rPh sb="26" eb="28">
      <t>スウシキ</t>
    </rPh>
    <rPh sb="32" eb="33">
      <t>アリ</t>
    </rPh>
    <phoneticPr fontId="2"/>
  </si>
  <si>
    <t>：「発注者入力シート」や他のシートで入力した情報が表示される箇所（数式でリンク有）</t>
    <rPh sb="2" eb="5">
      <t>ハッチュウシャ</t>
    </rPh>
    <rPh sb="5" eb="7">
      <t>ニュウリョク</t>
    </rPh>
    <rPh sb="12" eb="13">
      <t>タ</t>
    </rPh>
    <rPh sb="18" eb="20">
      <t>ニュウリョク</t>
    </rPh>
    <rPh sb="22" eb="24">
      <t>ジョウホウ</t>
    </rPh>
    <rPh sb="25" eb="27">
      <t>ヒョウジ</t>
    </rPh>
    <rPh sb="30" eb="32">
      <t>カショ</t>
    </rPh>
    <rPh sb="33" eb="35">
      <t>スウシキ</t>
    </rPh>
    <rPh sb="39" eb="40">
      <t>アリ</t>
    </rPh>
    <phoneticPr fontId="2"/>
  </si>
  <si>
    <t>：同じシート内で入力した情報が表示される箇所（数式でリンク有）</t>
    <rPh sb="1" eb="2">
      <t>オナ</t>
    </rPh>
    <rPh sb="6" eb="7">
      <t>ナイ</t>
    </rPh>
    <rPh sb="8" eb="10">
      <t>ニュウリョク</t>
    </rPh>
    <rPh sb="12" eb="14">
      <t>ジョウホウ</t>
    </rPh>
    <rPh sb="15" eb="17">
      <t>ヒョウジ</t>
    </rPh>
    <rPh sb="20" eb="22">
      <t>カショ</t>
    </rPh>
    <rPh sb="23" eb="25">
      <t>スウシキ</t>
    </rPh>
    <rPh sb="29" eb="30">
      <t>アリ</t>
    </rPh>
    <phoneticPr fontId="2"/>
  </si>
  <si>
    <t>（企業・発注者共通事項）</t>
    <rPh sb="1" eb="3">
      <t>キギョウ</t>
    </rPh>
    <rPh sb="4" eb="7">
      <t>ハッチュウシャ</t>
    </rPh>
    <rPh sb="7" eb="9">
      <t>キョウツウ</t>
    </rPh>
    <rPh sb="9" eb="11">
      <t>ジコウ</t>
    </rPh>
    <phoneticPr fontId="2"/>
  </si>
  <si>
    <t>(5)</t>
  </si>
  <si>
    <t>：企業専用シート（企業入力シート（申請企業の基本情報を入力）、質問書など）</t>
    <rPh sb="1" eb="3">
      <t>キギョウ</t>
    </rPh>
    <rPh sb="3" eb="5">
      <t>センヨウ</t>
    </rPh>
    <rPh sb="9" eb="11">
      <t>キギョウ</t>
    </rPh>
    <rPh sb="11" eb="13">
      <t>ニュウリョク</t>
    </rPh>
    <rPh sb="17" eb="19">
      <t>シンセイ</t>
    </rPh>
    <rPh sb="19" eb="21">
      <t>キギョウ</t>
    </rPh>
    <rPh sb="22" eb="24">
      <t>キホン</t>
    </rPh>
    <rPh sb="24" eb="26">
      <t>ジョウホウ</t>
    </rPh>
    <rPh sb="27" eb="29">
      <t>ニュウリョク</t>
    </rPh>
    <rPh sb="31" eb="34">
      <t>シツモンショ</t>
    </rPh>
    <phoneticPr fontId="2"/>
  </si>
  <si>
    <t>：技術資料様式の表紙シート、ファイル使用上の注意事項シート</t>
    <rPh sb="1" eb="3">
      <t>ギジュツ</t>
    </rPh>
    <rPh sb="3" eb="5">
      <t>シリョウ</t>
    </rPh>
    <rPh sb="5" eb="7">
      <t>ヨウシキ</t>
    </rPh>
    <rPh sb="8" eb="10">
      <t>ヒョウシ</t>
    </rPh>
    <rPh sb="18" eb="20">
      <t>シヨウ</t>
    </rPh>
    <rPh sb="20" eb="21">
      <t>ジョウ</t>
    </rPh>
    <rPh sb="22" eb="24">
      <t>チュウイ</t>
    </rPh>
    <rPh sb="24" eb="26">
      <t>ジコウ</t>
    </rPh>
    <phoneticPr fontId="2"/>
  </si>
  <si>
    <t>：「技術提案」、「施工上の留意点」様式シート</t>
    <rPh sb="2" eb="4">
      <t>ギジュツ</t>
    </rPh>
    <rPh sb="4" eb="6">
      <t>テイアン</t>
    </rPh>
    <rPh sb="9" eb="11">
      <t>セコウ</t>
    </rPh>
    <rPh sb="11" eb="12">
      <t>ジョウ</t>
    </rPh>
    <rPh sb="13" eb="16">
      <t>リュウイテン</t>
    </rPh>
    <rPh sb="17" eb="19">
      <t>ヨウシキ</t>
    </rPh>
    <phoneticPr fontId="2"/>
  </si>
  <si>
    <t>：「企業の評価」様式シート</t>
    <rPh sb="2" eb="4">
      <t>キギョウ</t>
    </rPh>
    <rPh sb="5" eb="7">
      <t>ヒョウカ</t>
    </rPh>
    <rPh sb="8" eb="10">
      <t>ヨウシキ</t>
    </rPh>
    <phoneticPr fontId="2"/>
  </si>
  <si>
    <t>：「配置予定技術者」様式シート</t>
    <rPh sb="2" eb="4">
      <t>ハイチ</t>
    </rPh>
    <rPh sb="4" eb="6">
      <t>ヨテイ</t>
    </rPh>
    <rPh sb="6" eb="9">
      <t>ギジュツシャ</t>
    </rPh>
    <rPh sb="10" eb="12">
      <t>ヨウシキ</t>
    </rPh>
    <phoneticPr fontId="2"/>
  </si>
  <si>
    <t>：「地理的条件の評価」様式シート</t>
    <rPh sb="2" eb="5">
      <t>チリテキ</t>
    </rPh>
    <rPh sb="5" eb="7">
      <t>ジョウケン</t>
    </rPh>
    <rPh sb="8" eb="10">
      <t>ヒョウカ</t>
    </rPh>
    <rPh sb="11" eb="13">
      <t>ヨウシキ</t>
    </rPh>
    <phoneticPr fontId="2"/>
  </si>
  <si>
    <t>点（小数第２位を四捨五入）</t>
    <rPh sb="0" eb="1">
      <t>テン</t>
    </rPh>
    <phoneticPr fontId="2"/>
  </si>
  <si>
    <t>○数式に不具合があった場合の対応について</t>
    <rPh sb="1" eb="3">
      <t>スウシキ</t>
    </rPh>
    <rPh sb="4" eb="7">
      <t>フグアイ</t>
    </rPh>
    <rPh sb="11" eb="13">
      <t>バアイ</t>
    </rPh>
    <rPh sb="14" eb="16">
      <t>タイオウ</t>
    </rPh>
    <phoneticPr fontId="2"/>
  </si>
  <si>
    <r>
      <t>技術提案や施工上の留意点の様式に</t>
    </r>
    <r>
      <rPr>
        <sz val="11"/>
        <color rgb="FFFF0000"/>
        <rFont val="ＭＳ Ｐゴシック"/>
        <family val="3"/>
        <charset val="128"/>
      </rPr>
      <t>図や表など貼り付けないで下さい。</t>
    </r>
    <r>
      <rPr>
        <sz val="11"/>
        <color theme="1"/>
        <rFont val="ＭＳ Ｐゴシック"/>
        <family val="3"/>
        <charset val="128"/>
      </rPr>
      <t>図や表を用いる場合は、</t>
    </r>
    <r>
      <rPr>
        <sz val="11"/>
        <color rgb="FFFF0000"/>
        <rFont val="ＭＳ Ｐゴシック"/>
        <family val="3"/>
        <charset val="128"/>
      </rPr>
      <t>必ず別ファイル（PDFファイル）で提出</t>
    </r>
    <r>
      <rPr>
        <sz val="11"/>
        <color theme="1"/>
        <rFont val="ＭＳ Ｐゴシック"/>
        <family val="3"/>
        <charset val="128"/>
      </rPr>
      <t>してください。</t>
    </r>
    <rPh sb="0" eb="2">
      <t>ギジュツ</t>
    </rPh>
    <rPh sb="2" eb="4">
      <t>テイアン</t>
    </rPh>
    <rPh sb="5" eb="7">
      <t>セコウ</t>
    </rPh>
    <rPh sb="7" eb="8">
      <t>ジョウ</t>
    </rPh>
    <rPh sb="9" eb="12">
      <t>リュウイテン</t>
    </rPh>
    <rPh sb="13" eb="15">
      <t>ヨウシキ</t>
    </rPh>
    <rPh sb="16" eb="17">
      <t>ズ</t>
    </rPh>
    <rPh sb="18" eb="19">
      <t>ヒョウ</t>
    </rPh>
    <rPh sb="21" eb="22">
      <t>ハ</t>
    </rPh>
    <rPh sb="23" eb="24">
      <t>ツ</t>
    </rPh>
    <rPh sb="28" eb="29">
      <t>クダ</t>
    </rPh>
    <rPh sb="32" eb="33">
      <t>ズ</t>
    </rPh>
    <rPh sb="34" eb="35">
      <t>ヒョウ</t>
    </rPh>
    <rPh sb="36" eb="37">
      <t>モチ</t>
    </rPh>
    <rPh sb="39" eb="41">
      <t>バアイ</t>
    </rPh>
    <rPh sb="43" eb="44">
      <t>カナラ</t>
    </rPh>
    <rPh sb="45" eb="46">
      <t>ベツ</t>
    </rPh>
    <rPh sb="60" eb="62">
      <t>テイシュツ</t>
    </rPh>
    <phoneticPr fontId="2"/>
  </si>
  <si>
    <r>
      <rPr>
        <sz val="11"/>
        <color rgb="FFFF0000"/>
        <rFont val="ＭＳ Ｐゴシック"/>
        <family val="3"/>
        <charset val="128"/>
      </rPr>
      <t>「技術提案」、「施工上の留意点」様式</t>
    </r>
    <r>
      <rPr>
        <sz val="11"/>
        <color theme="1"/>
        <rFont val="ＭＳ Ｐゴシック"/>
        <family val="3"/>
        <charset val="128"/>
      </rPr>
      <t>は、</t>
    </r>
    <r>
      <rPr>
        <sz val="11"/>
        <color rgb="FFFF0000"/>
        <rFont val="ＭＳ Ｐゴシック"/>
        <family val="3"/>
        <charset val="128"/>
      </rPr>
      <t>提案記入欄より上部</t>
    </r>
    <r>
      <rPr>
        <sz val="11"/>
        <color theme="1"/>
        <rFont val="ＭＳ Ｐゴシック"/>
        <family val="3"/>
        <charset val="128"/>
      </rPr>
      <t>を印刷タイトルの設定で固定していますので、提出資料が</t>
    </r>
    <r>
      <rPr>
        <sz val="11"/>
        <color rgb="FFFF0000"/>
        <rFont val="ＭＳ Ｐゴシック"/>
        <family val="3"/>
        <charset val="128"/>
      </rPr>
      <t>複数ページに跨る場合</t>
    </r>
    <r>
      <rPr>
        <sz val="11"/>
        <color theme="1"/>
        <rFont val="ＭＳ Ｐゴシック"/>
        <family val="3"/>
        <charset val="128"/>
      </rPr>
      <t>、固定部分は</t>
    </r>
    <r>
      <rPr>
        <sz val="11"/>
        <color rgb="FFFF0000"/>
        <rFont val="ＭＳ Ｐゴシック"/>
        <family val="3"/>
        <charset val="128"/>
      </rPr>
      <t>全てのページで自動的に表示</t>
    </r>
    <r>
      <rPr>
        <sz val="11"/>
        <color theme="1"/>
        <rFont val="ＭＳ Ｐゴシック"/>
        <family val="3"/>
        <charset val="128"/>
      </rPr>
      <t>されます。</t>
    </r>
    <rPh sb="1" eb="3">
      <t>ギジュツ</t>
    </rPh>
    <rPh sb="3" eb="5">
      <t>テイアン</t>
    </rPh>
    <rPh sb="8" eb="10">
      <t>セコウ</t>
    </rPh>
    <rPh sb="10" eb="11">
      <t>ジョウ</t>
    </rPh>
    <rPh sb="12" eb="15">
      <t>リュウイテン</t>
    </rPh>
    <rPh sb="16" eb="18">
      <t>ヨウシキ</t>
    </rPh>
    <rPh sb="20" eb="22">
      <t>テイアン</t>
    </rPh>
    <rPh sb="22" eb="24">
      <t>キニュウ</t>
    </rPh>
    <rPh sb="24" eb="25">
      <t>ラン</t>
    </rPh>
    <rPh sb="27" eb="29">
      <t>ジョウブ</t>
    </rPh>
    <rPh sb="30" eb="32">
      <t>インサツ</t>
    </rPh>
    <rPh sb="40" eb="42">
      <t>コテイ</t>
    </rPh>
    <rPh sb="50" eb="52">
      <t>テイシュツ</t>
    </rPh>
    <rPh sb="52" eb="54">
      <t>シリョウ</t>
    </rPh>
    <rPh sb="55" eb="57">
      <t>フクスウ</t>
    </rPh>
    <rPh sb="61" eb="62">
      <t>マタガ</t>
    </rPh>
    <rPh sb="63" eb="65">
      <t>バアイ</t>
    </rPh>
    <rPh sb="66" eb="68">
      <t>コテイ</t>
    </rPh>
    <rPh sb="68" eb="70">
      <t>ブブン</t>
    </rPh>
    <rPh sb="71" eb="72">
      <t>スベ</t>
    </rPh>
    <rPh sb="78" eb="81">
      <t>ジドウテキ</t>
    </rPh>
    <rPh sb="82" eb="84">
      <t>ヒョウジ</t>
    </rPh>
    <phoneticPr fontId="2"/>
  </si>
  <si>
    <r>
      <t>：発注者専用シート（</t>
    </r>
    <r>
      <rPr>
        <b/>
        <sz val="11"/>
        <color rgb="FFFF0000"/>
        <rFont val="ＭＳ Ｐゴシック"/>
        <family val="3"/>
        <charset val="128"/>
      </rPr>
      <t>企業は入力厳禁です！！</t>
    </r>
    <r>
      <rPr>
        <sz val="11"/>
        <color theme="1"/>
        <rFont val="ＭＳ Ｐゴシック"/>
        <family val="3"/>
        <charset val="128"/>
      </rPr>
      <t>）</t>
    </r>
    <rPh sb="1" eb="4">
      <t>ハッチュウシャ</t>
    </rPh>
    <rPh sb="4" eb="6">
      <t>センヨウ</t>
    </rPh>
    <rPh sb="10" eb="12">
      <t>キギョウ</t>
    </rPh>
    <rPh sb="13" eb="15">
      <t>ニュウリョク</t>
    </rPh>
    <rPh sb="15" eb="17">
      <t>ゲンキン</t>
    </rPh>
    <phoneticPr fontId="2"/>
  </si>
  <si>
    <r>
      <t>行高・列幅不足により</t>
    </r>
    <r>
      <rPr>
        <sz val="11"/>
        <color rgb="FFFF0000"/>
        <rFont val="ＭＳ Ｐゴシック"/>
        <family val="3"/>
        <charset val="128"/>
      </rPr>
      <t>文字切れ</t>
    </r>
    <r>
      <rPr>
        <sz val="11"/>
        <color theme="1"/>
        <rFont val="ＭＳ Ｐゴシック"/>
        <family val="3"/>
        <charset val="128"/>
      </rPr>
      <t>や</t>
    </r>
    <r>
      <rPr>
        <sz val="11"/>
        <color rgb="FFFF0000"/>
        <rFont val="ＭＳ Ｐゴシック"/>
        <family val="3"/>
        <charset val="128"/>
      </rPr>
      <t>「＃＃＃＃」表示</t>
    </r>
    <r>
      <rPr>
        <sz val="11"/>
        <color theme="1"/>
        <rFont val="ＭＳ Ｐゴシック"/>
        <family val="3"/>
        <charset val="128"/>
      </rPr>
      <t>で出力されていないか、提出する前に</t>
    </r>
    <r>
      <rPr>
        <sz val="11"/>
        <color rgb="FFFF0000"/>
        <rFont val="ＭＳ Ｐゴシック"/>
        <family val="3"/>
        <charset val="128"/>
      </rPr>
      <t>必ず印刷物で確認</t>
    </r>
    <r>
      <rPr>
        <sz val="11"/>
        <color theme="1"/>
        <rFont val="ＭＳ Ｐゴシック"/>
        <family val="3"/>
        <charset val="128"/>
      </rPr>
      <t>してください。</t>
    </r>
    <rPh sb="1" eb="2">
      <t>タカ</t>
    </rPh>
    <rPh sb="40" eb="41">
      <t>カナラ</t>
    </rPh>
    <rPh sb="42" eb="45">
      <t>インサツブツ</t>
    </rPh>
    <phoneticPr fontId="2"/>
  </si>
  <si>
    <r>
      <t>文字切れや「＃＃＃＃」表示になっている場合、</t>
    </r>
    <r>
      <rPr>
        <sz val="11"/>
        <color rgb="FFFF0000"/>
        <rFont val="ＭＳ Ｐゴシック"/>
        <family val="3"/>
        <charset val="128"/>
      </rPr>
      <t>行高・列幅を広げる</t>
    </r>
    <r>
      <rPr>
        <sz val="11"/>
        <color theme="1"/>
        <rFont val="ＭＳ Ｐゴシック"/>
        <family val="3"/>
        <charset val="128"/>
      </rPr>
      <t>、</t>
    </r>
    <r>
      <rPr>
        <sz val="11"/>
        <color rgb="FFFF0000"/>
        <rFont val="ＭＳ Ｐゴシック"/>
        <family val="3"/>
        <charset val="128"/>
      </rPr>
      <t>文字を縮小して表示</t>
    </r>
    <r>
      <rPr>
        <sz val="11"/>
        <color theme="1"/>
        <rFont val="ＭＳ Ｐゴシック"/>
        <family val="3"/>
        <charset val="128"/>
      </rPr>
      <t>させるなど調整してください。</t>
    </r>
    <rPh sb="23" eb="24">
      <t>タカ</t>
    </rPh>
    <phoneticPr fontId="2"/>
  </si>
  <si>
    <t>技術資料様式は、「ページ設定」で「白黒印刷」と「印刷範囲」を設定していますので、画面表示の着色セルも白色で印刷されます。</t>
    <rPh sb="0" eb="2">
      <t>ギジュツ</t>
    </rPh>
    <rPh sb="2" eb="4">
      <t>シリョウ</t>
    </rPh>
    <rPh sb="4" eb="6">
      <t>ヨウシキ</t>
    </rPh>
    <rPh sb="40" eb="42">
      <t>ガメン</t>
    </rPh>
    <rPh sb="42" eb="44">
      <t>ヒョウジ</t>
    </rPh>
    <rPh sb="45" eb="47">
      <t>チャクショク</t>
    </rPh>
    <rPh sb="50" eb="51">
      <t>シロ</t>
    </rPh>
    <rPh sb="51" eb="52">
      <t>イロ</t>
    </rPh>
    <rPh sb="53" eb="55">
      <t>インサツ</t>
    </rPh>
    <phoneticPr fontId="2"/>
  </si>
  <si>
    <t>県課長表彰該当工事の表彰</t>
    <rPh sb="0" eb="1">
      <t>ケン</t>
    </rPh>
    <rPh sb="1" eb="3">
      <t>カチョウ</t>
    </rPh>
    <rPh sb="3" eb="5">
      <t>ヒョウショウ</t>
    </rPh>
    <rPh sb="5" eb="7">
      <t>ガイトウ</t>
    </rPh>
    <rPh sb="7" eb="9">
      <t>コウジ</t>
    </rPh>
    <rPh sb="10" eb="12">
      <t>ヒョウショウ</t>
    </rPh>
    <phoneticPr fontId="2"/>
  </si>
  <si>
    <t>県課長</t>
    <rPh sb="0" eb="1">
      <t>ケン</t>
    </rPh>
    <rPh sb="1" eb="3">
      <t>カチョウ</t>
    </rPh>
    <phoneticPr fontId="2"/>
  </si>
  <si>
    <t>国事務所長</t>
    <rPh sb="0" eb="1">
      <t>クニ</t>
    </rPh>
    <rPh sb="1" eb="3">
      <t>ジム</t>
    </rPh>
    <rPh sb="3" eb="5">
      <t>ショチョウ</t>
    </rPh>
    <phoneticPr fontId="2"/>
  </si>
  <si>
    <t>県事務所長</t>
    <rPh sb="0" eb="1">
      <t>ケン</t>
    </rPh>
    <rPh sb="1" eb="3">
      <t>ジム</t>
    </rPh>
    <rPh sb="3" eb="5">
      <t>ショチョウ</t>
    </rPh>
    <phoneticPr fontId="2"/>
  </si>
  <si>
    <t>特別共同企業体情報</t>
    <rPh sb="0" eb="2">
      <t>トクベツ</t>
    </rPh>
    <rPh sb="2" eb="4">
      <t>キョウドウ</t>
    </rPh>
    <rPh sb="4" eb="7">
      <t>キギョウタイ</t>
    </rPh>
    <rPh sb="7" eb="9">
      <t>ジョウホウ</t>
    </rPh>
    <phoneticPr fontId="2"/>
  </si>
  <si>
    <t>1.企業体情報</t>
    <rPh sb="2" eb="4">
      <t>キギョウ</t>
    </rPh>
    <rPh sb="4" eb="5">
      <t>タイ</t>
    </rPh>
    <rPh sb="5" eb="7">
      <t>ジョウホウ</t>
    </rPh>
    <phoneticPr fontId="2"/>
  </si>
  <si>
    <r>
      <t>　表のC列（</t>
    </r>
    <r>
      <rPr>
        <sz val="12"/>
        <color rgb="FFFF0000"/>
        <rFont val="ＭＳ Ｐゴシック"/>
        <family val="3"/>
        <charset val="128"/>
        <scheme val="minor"/>
      </rPr>
      <t>赤枠内</t>
    </r>
    <r>
      <rPr>
        <sz val="12"/>
        <color theme="1"/>
        <rFont val="ＭＳ Ｐゴシック"/>
        <family val="2"/>
        <charset val="128"/>
        <scheme val="minor"/>
      </rPr>
      <t>）に企業体情報を</t>
    </r>
    <r>
      <rPr>
        <sz val="12"/>
        <color rgb="FFFF0000"/>
        <rFont val="ＭＳ Ｐゴシック"/>
        <family val="3"/>
        <charset val="128"/>
        <scheme val="minor"/>
      </rPr>
      <t>入力</t>
    </r>
    <r>
      <rPr>
        <sz val="12"/>
        <color theme="1"/>
        <rFont val="ＭＳ Ｐゴシック"/>
        <family val="2"/>
        <charset val="128"/>
        <scheme val="minor"/>
      </rPr>
      <t>してください。入力した情報は、各種様式に反映されます。</t>
    </r>
    <rPh sb="1" eb="2">
      <t>ヒョウ</t>
    </rPh>
    <rPh sb="4" eb="5">
      <t>レツ</t>
    </rPh>
    <rPh sb="6" eb="7">
      <t>アカ</t>
    </rPh>
    <rPh sb="7" eb="8">
      <t>ワク</t>
    </rPh>
    <rPh sb="8" eb="9">
      <t>ナイ</t>
    </rPh>
    <rPh sb="11" eb="13">
      <t>キギョウ</t>
    </rPh>
    <rPh sb="13" eb="14">
      <t>タイ</t>
    </rPh>
    <rPh sb="14" eb="16">
      <t>ジョウホウ</t>
    </rPh>
    <rPh sb="17" eb="19">
      <t>ニュウリョク</t>
    </rPh>
    <rPh sb="26" eb="28">
      <t>ニュウリョク</t>
    </rPh>
    <rPh sb="30" eb="32">
      <t>ジョウホウ</t>
    </rPh>
    <rPh sb="34" eb="36">
      <t>カクシュ</t>
    </rPh>
    <rPh sb="36" eb="38">
      <t>ヨウシキ</t>
    </rPh>
    <rPh sb="39" eb="41">
      <t>ハンエイ</t>
    </rPh>
    <phoneticPr fontId="2"/>
  </si>
  <si>
    <t>企業体名</t>
    <rPh sb="0" eb="3">
      <t>キギョウタイ</t>
    </rPh>
    <rPh sb="3" eb="4">
      <t>メイ</t>
    </rPh>
    <phoneticPr fontId="2"/>
  </si>
  <si>
    <t>代表者（第１グループ）</t>
    <phoneticPr fontId="2"/>
  </si>
  <si>
    <t>配置予定技術者①</t>
    <phoneticPr fontId="2"/>
  </si>
  <si>
    <t>←ｙｙｙｙ/m/dで入力</t>
    <phoneticPr fontId="2"/>
  </si>
  <si>
    <t>配置予定技術者②</t>
    <phoneticPr fontId="2"/>
  </si>
  <si>
    <t>配置予定技術者③</t>
    <phoneticPr fontId="2"/>
  </si>
  <si>
    <t>構成員（第２グループ）</t>
    <rPh sb="0" eb="2">
      <t>コウセイ</t>
    </rPh>
    <rPh sb="2" eb="3">
      <t>イン</t>
    </rPh>
    <phoneticPr fontId="2"/>
  </si>
  <si>
    <r>
      <t>このシートは、</t>
    </r>
    <r>
      <rPr>
        <b/>
        <sz val="16"/>
        <color rgb="FF0070C0"/>
        <rFont val="ＭＳ Ｐゴシック"/>
        <family val="3"/>
        <charset val="128"/>
        <scheme val="minor"/>
      </rPr>
      <t>「技術審査用ファイル」</t>
    </r>
    <r>
      <rPr>
        <sz val="16"/>
        <rFont val="ＭＳ Ｐゴシック"/>
        <family val="2"/>
        <charset val="128"/>
        <scheme val="minor"/>
      </rPr>
      <t>の</t>
    </r>
    <r>
      <rPr>
        <b/>
        <sz val="16"/>
        <color rgb="FF0070C0"/>
        <rFont val="ＭＳ Ｐゴシック"/>
        <family val="3"/>
        <charset val="128"/>
        <scheme val="minor"/>
      </rPr>
      <t>「技術提案①～⑥」</t>
    </r>
    <r>
      <rPr>
        <sz val="16"/>
        <rFont val="ＭＳ Ｐゴシック"/>
        <family val="2"/>
        <charset val="128"/>
        <scheme val="minor"/>
      </rPr>
      <t>に</t>
    </r>
    <r>
      <rPr>
        <b/>
        <sz val="16"/>
        <rFont val="ＭＳ Ｐゴシック"/>
        <family val="3"/>
        <charset val="128"/>
        <scheme val="minor"/>
      </rPr>
      <t>コピー作業</t>
    </r>
    <r>
      <rPr>
        <sz val="16"/>
        <rFont val="ＭＳ Ｐゴシック"/>
        <family val="2"/>
        <charset val="128"/>
        <scheme val="minor"/>
      </rPr>
      <t>を行うためのものです</t>
    </r>
    <rPh sb="8" eb="10">
      <t>ギジュツ</t>
    </rPh>
    <rPh sb="10" eb="12">
      <t>シンサ</t>
    </rPh>
    <rPh sb="12" eb="13">
      <t>ヨウ</t>
    </rPh>
    <rPh sb="20" eb="22">
      <t>ギジュツ</t>
    </rPh>
    <rPh sb="22" eb="24">
      <t>テイアン</t>
    </rPh>
    <rPh sb="32" eb="34">
      <t>サギョウ</t>
    </rPh>
    <rPh sb="35" eb="36">
      <t>オコナ</t>
    </rPh>
    <phoneticPr fontId="2"/>
  </si>
  <si>
    <t>企業体名：</t>
    <rPh sb="0" eb="3">
      <t>キギョウタイ</t>
    </rPh>
    <phoneticPr fontId="2"/>
  </si>
  <si>
    <t>企業体名：</t>
    <phoneticPr fontId="2"/>
  </si>
  <si>
    <t>代表者名：</t>
    <rPh sb="0" eb="3">
      <t>ダイヒョウシャ</t>
    </rPh>
    <phoneticPr fontId="2"/>
  </si>
  <si>
    <t>構成員名：</t>
    <rPh sb="0" eb="2">
      <t>コウセイ</t>
    </rPh>
    <rPh sb="2" eb="3">
      <t>イン</t>
    </rPh>
    <rPh sb="3" eb="4">
      <t>メイ</t>
    </rPh>
    <phoneticPr fontId="2"/>
  </si>
  <si>
    <t>（　標準型　総合評価方式　）</t>
    <phoneticPr fontId="2"/>
  </si>
  <si>
    <t>共同企業体名</t>
    <rPh sb="0" eb="2">
      <t>キョウドウ</t>
    </rPh>
    <rPh sb="2" eb="5">
      <t>キギョウタイ</t>
    </rPh>
    <rPh sb="5" eb="6">
      <t>メイ</t>
    </rPh>
    <phoneticPr fontId="2"/>
  </si>
  <si>
    <t>（代表者）</t>
    <rPh sb="1" eb="4">
      <t>ダイヒョウシャ</t>
    </rPh>
    <phoneticPr fontId="2"/>
  </si>
  <si>
    <t>企業体名：</t>
    <phoneticPr fontId="2"/>
  </si>
  <si>
    <t>企業体名：</t>
    <phoneticPr fontId="2"/>
  </si>
  <si>
    <t>特別共同企業体の代表者（第１グループ）用</t>
    <phoneticPr fontId="2"/>
  </si>
  <si>
    <r>
      <t>③</t>
    </r>
    <r>
      <rPr>
        <sz val="10"/>
        <rFont val="ＭＳ Ｐゴシック"/>
        <family val="3"/>
        <charset val="128"/>
      </rPr>
      <t>フレックスタイム制</t>
    </r>
    <phoneticPr fontId="12"/>
  </si>
  <si>
    <t>特別共同企業体の代表者以外の構成員（第２グループ）用</t>
    <phoneticPr fontId="2"/>
  </si>
  <si>
    <t>BCP&amp;防災協定</t>
    <rPh sb="4" eb="6">
      <t>ボウサイ</t>
    </rPh>
    <rPh sb="6" eb="8">
      <t>キョウテイ</t>
    </rPh>
    <phoneticPr fontId="12"/>
  </si>
  <si>
    <t>BCP&amp;家畜伝染防疫病協定</t>
    <rPh sb="4" eb="6">
      <t>カチク</t>
    </rPh>
    <rPh sb="6" eb="8">
      <t>デンセン</t>
    </rPh>
    <rPh sb="8" eb="10">
      <t>ボウエキ</t>
    </rPh>
    <rPh sb="10" eb="11">
      <t>ビョウ</t>
    </rPh>
    <rPh sb="11" eb="13">
      <t>キョウテイ</t>
    </rPh>
    <phoneticPr fontId="12"/>
  </si>
  <si>
    <t>BCP&amp;防災協定</t>
    <rPh sb="4" eb="6">
      <t>ボウサイ</t>
    </rPh>
    <rPh sb="6" eb="8">
      <t>キョウテイ</t>
    </rPh>
    <phoneticPr fontId="2"/>
  </si>
  <si>
    <t>BCP&amp;家畜伝染防疫病協定</t>
    <rPh sb="4" eb="6">
      <t>カチク</t>
    </rPh>
    <rPh sb="6" eb="8">
      <t>デンセン</t>
    </rPh>
    <rPh sb="8" eb="10">
      <t>ボウエキ</t>
    </rPh>
    <rPh sb="10" eb="11">
      <t>ビョウ</t>
    </rPh>
    <rPh sb="11" eb="13">
      <t>キョウテイ</t>
    </rPh>
    <phoneticPr fontId="2"/>
  </si>
  <si>
    <t>同種工事実績</t>
  </si>
  <si>
    <t>優良工事表彰</t>
  </si>
  <si>
    <t>優良工事表彰(JV)</t>
    <phoneticPr fontId="2"/>
  </si>
  <si>
    <t>配置予定技術者の工事成績評定点(JV)</t>
    <phoneticPr fontId="2"/>
  </si>
  <si>
    <t>維持管理業務(JV)</t>
    <rPh sb="0" eb="2">
      <t>イジ</t>
    </rPh>
    <rPh sb="2" eb="4">
      <t>カンリ</t>
    </rPh>
    <rPh sb="4" eb="6">
      <t>ギョウム</t>
    </rPh>
    <phoneticPr fontId="2"/>
  </si>
  <si>
    <t>除雪業務(JV)</t>
    <rPh sb="0" eb="2">
      <t>ジョセツ</t>
    </rPh>
    <rPh sb="2" eb="4">
      <t>ギョウム</t>
    </rPh>
    <phoneticPr fontId="2"/>
  </si>
  <si>
    <t>ボランティア(JV)</t>
    <phoneticPr fontId="2"/>
  </si>
  <si>
    <t>維持管理(JV)</t>
    <rPh sb="0" eb="2">
      <t>イジ</t>
    </rPh>
    <rPh sb="2" eb="4">
      <t>カンリ</t>
    </rPh>
    <phoneticPr fontId="2"/>
  </si>
  <si>
    <t>業務名</t>
    <rPh sb="0" eb="3">
      <t>ギョウムメイ</t>
    </rPh>
    <phoneticPr fontId="2"/>
  </si>
  <si>
    <t>第2ｸﾞﾙｰﾌﾟ</t>
    <rPh sb="0" eb="1">
      <t>ダイ</t>
    </rPh>
    <phoneticPr fontId="2"/>
  </si>
  <si>
    <t>商号又は名称</t>
    <rPh sb="0" eb="1">
      <t>ショウ</t>
    </rPh>
    <phoneticPr fontId="2"/>
  </si>
  <si>
    <r>
      <rPr>
        <sz val="11"/>
        <color rgb="FFFF0000"/>
        <rFont val="ＭＳ Ｐゴシック"/>
        <family val="3"/>
        <charset val="128"/>
      </rPr>
      <t>発注者専用シート</t>
    </r>
    <r>
      <rPr>
        <sz val="11"/>
        <color theme="1"/>
        <rFont val="ＭＳ Ｐゴシック"/>
        <family val="3"/>
        <charset val="128"/>
      </rPr>
      <t>（シート名が赤色シート）には</t>
    </r>
    <r>
      <rPr>
        <sz val="11"/>
        <color rgb="FFFF0000"/>
        <rFont val="ＭＳ Ｐゴシック"/>
        <family val="3"/>
        <charset val="128"/>
      </rPr>
      <t>触れないでください</t>
    </r>
    <r>
      <rPr>
        <sz val="11"/>
        <color theme="1"/>
        <rFont val="ＭＳ Ｐゴシック"/>
        <family val="3"/>
        <charset val="128"/>
      </rPr>
      <t>。</t>
    </r>
    <rPh sb="0" eb="3">
      <t>ハッチュウシャ</t>
    </rPh>
    <rPh sb="3" eb="5">
      <t>センヨウ</t>
    </rPh>
    <rPh sb="12" eb="13">
      <t>メイ</t>
    </rPh>
    <rPh sb="14" eb="16">
      <t>アカイロ</t>
    </rPh>
    <rPh sb="22" eb="23">
      <t>フ</t>
    </rPh>
    <phoneticPr fontId="2"/>
  </si>
  <si>
    <r>
      <t>記入しない様式があっても、</t>
    </r>
    <r>
      <rPr>
        <sz val="11"/>
        <color rgb="FFFF0000"/>
        <rFont val="ＭＳ Ｐゴシック"/>
        <family val="3"/>
        <charset val="128"/>
      </rPr>
      <t>シートは絶対に削除しないでください</t>
    </r>
    <r>
      <rPr>
        <sz val="11"/>
        <color theme="1"/>
        <rFont val="ＭＳ Ｐゴシック"/>
        <family val="3"/>
        <charset val="128"/>
      </rPr>
      <t>。</t>
    </r>
    <rPh sb="0" eb="2">
      <t>キニュウ</t>
    </rPh>
    <rPh sb="5" eb="7">
      <t>ヨウシキ</t>
    </rPh>
    <rPh sb="17" eb="19">
      <t>ゼッタイ</t>
    </rPh>
    <rPh sb="20" eb="22">
      <t>サクジョ</t>
    </rPh>
    <phoneticPr fontId="2"/>
  </si>
  <si>
    <r>
      <t>各様式の企業直接入力欄（青色着色セル）に記入する際、</t>
    </r>
    <r>
      <rPr>
        <sz val="11"/>
        <color rgb="FFFF0000"/>
        <rFont val="ＭＳ Ｐゴシック"/>
        <family val="3"/>
        <charset val="128"/>
      </rPr>
      <t>結合されたセル</t>
    </r>
    <r>
      <rPr>
        <sz val="11"/>
        <color theme="1"/>
        <rFont val="ＭＳ Ｐゴシック"/>
        <family val="3"/>
        <charset val="128"/>
      </rPr>
      <t>は</t>
    </r>
    <r>
      <rPr>
        <sz val="11"/>
        <color rgb="FFFF0000"/>
        <rFont val="ＭＳ Ｐゴシック"/>
        <family val="3"/>
        <charset val="128"/>
      </rPr>
      <t>絶対に解除しないでください</t>
    </r>
    <r>
      <rPr>
        <sz val="11"/>
        <color theme="1"/>
        <rFont val="ＭＳ Ｐゴシック"/>
        <family val="3"/>
        <charset val="128"/>
      </rPr>
      <t>。</t>
    </r>
    <rPh sb="0" eb="3">
      <t>カクヨウシキ</t>
    </rPh>
    <rPh sb="4" eb="6">
      <t>キギョウ</t>
    </rPh>
    <rPh sb="6" eb="8">
      <t>チョクセツ</t>
    </rPh>
    <rPh sb="8" eb="10">
      <t>ニュウリョク</t>
    </rPh>
    <rPh sb="10" eb="11">
      <t>ラン</t>
    </rPh>
    <rPh sb="12" eb="14">
      <t>アオイロ</t>
    </rPh>
    <rPh sb="14" eb="16">
      <t>チャクショク</t>
    </rPh>
    <rPh sb="20" eb="22">
      <t>キニュウ</t>
    </rPh>
    <rPh sb="24" eb="25">
      <t>サイ</t>
    </rPh>
    <rPh sb="26" eb="28">
      <t>ケツゴウ</t>
    </rPh>
    <rPh sb="34" eb="36">
      <t>ゼッタイ</t>
    </rPh>
    <rPh sb="37" eb="39">
      <t>カイジョ</t>
    </rPh>
    <phoneticPr fontId="2"/>
  </si>
  <si>
    <t>企業名</t>
    <rPh sb="0" eb="2">
      <t>キギョウ</t>
    </rPh>
    <rPh sb="2" eb="3">
      <t>メイ</t>
    </rPh>
    <phoneticPr fontId="2"/>
  </si>
  <si>
    <t>配置予定技術者①</t>
    <phoneticPr fontId="2"/>
  </si>
  <si>
    <t>配置予定技術者②</t>
    <phoneticPr fontId="2"/>
  </si>
  <si>
    <t>配置予定技術者③</t>
    <phoneticPr fontId="2"/>
  </si>
  <si>
    <t>BCP認定状況及び防災協定(JV)</t>
    <rPh sb="7" eb="8">
      <t>オヨ</t>
    </rPh>
    <rPh sb="9" eb="11">
      <t>ボウサイ</t>
    </rPh>
    <rPh sb="11" eb="13">
      <t>キョウテイ</t>
    </rPh>
    <phoneticPr fontId="2"/>
  </si>
  <si>
    <t>BCP認定状況及び防災協定(JV)</t>
    <rPh sb="3" eb="5">
      <t>ニンテイ</t>
    </rPh>
    <rPh sb="5" eb="7">
      <t>ジョウキョウ</t>
    </rPh>
    <rPh sb="7" eb="8">
      <t>オヨ</t>
    </rPh>
    <rPh sb="9" eb="11">
      <t>ボウサイ</t>
    </rPh>
    <rPh sb="11" eb="13">
      <t>キョウテイ</t>
    </rPh>
    <phoneticPr fontId="2"/>
  </si>
  <si>
    <t>第1ｸﾞﾙｰﾌﾟ</t>
    <rPh sb="0" eb="1">
      <t>ダイ</t>
    </rPh>
    <phoneticPr fontId="2"/>
  </si>
  <si>
    <t>第2ｸﾞﾙｰﾌﾟ</t>
    <phoneticPr fontId="2"/>
  </si>
  <si>
    <t>第2ｸﾞﾙｰﾌﾟ</t>
    <phoneticPr fontId="2"/>
  </si>
  <si>
    <t>BCP&amp;家畜伝染防疫病協定(JV)</t>
    <rPh sb="4" eb="6">
      <t>カチク</t>
    </rPh>
    <rPh sb="6" eb="8">
      <t>デンセン</t>
    </rPh>
    <rPh sb="8" eb="10">
      <t>ボウエキ</t>
    </rPh>
    <rPh sb="10" eb="11">
      <t>ビョウ</t>
    </rPh>
    <rPh sb="11" eb="13">
      <t>キョウテイ</t>
    </rPh>
    <phoneticPr fontId="2"/>
  </si>
  <si>
    <t>BCP&amp;防災協定(JV)</t>
    <rPh sb="4" eb="6">
      <t>ボウサイ</t>
    </rPh>
    <rPh sb="6" eb="8">
      <t>キョウテイ</t>
    </rPh>
    <phoneticPr fontId="2"/>
  </si>
  <si>
    <t>BCP認定状況・家畜伝染病防疫協定(JV)</t>
    <rPh sb="8" eb="10">
      <t>カチク</t>
    </rPh>
    <rPh sb="10" eb="13">
      <t>デンセンビョウ</t>
    </rPh>
    <rPh sb="13" eb="15">
      <t>ボウエキ</t>
    </rPh>
    <rPh sb="15" eb="17">
      <t>キョウテイ</t>
    </rPh>
    <phoneticPr fontId="2"/>
  </si>
  <si>
    <t>BCP認定状況・家畜伝染病防疫協定(JV)</t>
    <rPh sb="3" eb="5">
      <t>ニンテイ</t>
    </rPh>
    <rPh sb="5" eb="7">
      <t>ジョウキョウ</t>
    </rPh>
    <rPh sb="8" eb="10">
      <t>カチク</t>
    </rPh>
    <rPh sb="10" eb="13">
      <t>デンセンビョウ</t>
    </rPh>
    <rPh sb="13" eb="15">
      <t>ボウエキ</t>
    </rPh>
    <rPh sb="15" eb="17">
      <t>キョウテイ</t>
    </rPh>
    <phoneticPr fontId="2"/>
  </si>
  <si>
    <t>工事成績評定点(JV5年用)</t>
    <rPh sb="0" eb="2">
      <t>コウジ</t>
    </rPh>
    <rPh sb="2" eb="4">
      <t>セイセキ</t>
    </rPh>
    <rPh sb="4" eb="6">
      <t>ヒョウテイ</t>
    </rPh>
    <rPh sb="6" eb="7">
      <t>テン</t>
    </rPh>
    <rPh sb="11" eb="12">
      <t>ネン</t>
    </rPh>
    <rPh sb="12" eb="13">
      <t>ヨウ</t>
    </rPh>
    <phoneticPr fontId="2"/>
  </si>
  <si>
    <t>工事成績評定点(JV)</t>
    <phoneticPr fontId="2"/>
  </si>
  <si>
    <t>工事成績評定点（JV）</t>
    <phoneticPr fontId="2"/>
  </si>
  <si>
    <t>ボランティア（JV）</t>
    <phoneticPr fontId="2"/>
  </si>
  <si>
    <t>労働福祉関連（JV）</t>
    <rPh sb="0" eb="2">
      <t>ロウドウ</t>
    </rPh>
    <rPh sb="2" eb="4">
      <t>フクシ</t>
    </rPh>
    <rPh sb="4" eb="6">
      <t>カンレン</t>
    </rPh>
    <phoneticPr fontId="2"/>
  </si>
  <si>
    <t>工事成績(JV5年用)</t>
    <rPh sb="8" eb="9">
      <t>ネン</t>
    </rPh>
    <rPh sb="9" eb="10">
      <t>ヨウ</t>
    </rPh>
    <phoneticPr fontId="2"/>
  </si>
  <si>
    <t>労働福祉関連(JV)</t>
    <rPh sb="0" eb="2">
      <t>ロウドウ</t>
    </rPh>
    <rPh sb="2" eb="4">
      <t>フクシ</t>
    </rPh>
    <rPh sb="4" eb="6">
      <t>カンレン</t>
    </rPh>
    <phoneticPr fontId="2"/>
  </si>
  <si>
    <t>合計</t>
    <rPh sb="0" eb="2">
      <t>ゴウケイ</t>
    </rPh>
    <phoneticPr fontId="2"/>
  </si>
  <si>
    <t>(1)</t>
    <phoneticPr fontId="2"/>
  </si>
  <si>
    <t>(2)</t>
    <phoneticPr fontId="2"/>
  </si>
  <si>
    <t>従業員数の欄には、当該活動時点の常用雇用労働者と短時間労働者の合計人数を記載すること。</t>
    <rPh sb="0" eb="3">
      <t>ジュウギョウイン</t>
    </rPh>
    <rPh sb="3" eb="4">
      <t>スウ</t>
    </rPh>
    <rPh sb="5" eb="6">
      <t>ラン</t>
    </rPh>
    <rPh sb="9" eb="11">
      <t>トウガイ</t>
    </rPh>
    <rPh sb="11" eb="13">
      <t>カツドウ</t>
    </rPh>
    <rPh sb="13" eb="15">
      <t>ジテン</t>
    </rPh>
    <rPh sb="16" eb="18">
      <t>ジョウヨウ</t>
    </rPh>
    <rPh sb="18" eb="20">
      <t>コヨウ</t>
    </rPh>
    <rPh sb="20" eb="23">
      <t>ロウドウシャ</t>
    </rPh>
    <rPh sb="24" eb="27">
      <t>タンジカン</t>
    </rPh>
    <rPh sb="27" eb="30">
      <t>ロウドウシャ</t>
    </rPh>
    <rPh sb="31" eb="33">
      <t>ゴウケイ</t>
    </rPh>
    <rPh sb="33" eb="35">
      <t>ニンズウ</t>
    </rPh>
    <rPh sb="36" eb="38">
      <t>キサイ</t>
    </rPh>
    <phoneticPr fontId="2"/>
  </si>
  <si>
    <t>(3)</t>
    <phoneticPr fontId="2"/>
  </si>
  <si>
    <t>入札説明書本文にある要件を必ず確認すること。</t>
    <phoneticPr fontId="2"/>
  </si>
  <si>
    <t>活動期間中に従業員数の変動があった場合は、最大時の人数を記載してください</t>
  </si>
  <si>
    <t>従業員数</t>
    <rPh sb="0" eb="3">
      <t>ジュウギョウイン</t>
    </rPh>
    <phoneticPr fontId="2"/>
  </si>
  <si>
    <t>活動年月日</t>
    <rPh sb="0" eb="2">
      <t>カツドウ</t>
    </rPh>
    <rPh sb="2" eb="5">
      <t>ネンガッピ</t>
    </rPh>
    <phoneticPr fontId="2"/>
  </si>
  <si>
    <t>企業回答11</t>
    <rPh sb="0" eb="2">
      <t>キギョウ</t>
    </rPh>
    <rPh sb="2" eb="4">
      <t>カイトウ</t>
    </rPh>
    <phoneticPr fontId="2"/>
  </si>
  <si>
    <t>2回</t>
    <rPh sb="1" eb="2">
      <t>カイ</t>
    </rPh>
    <phoneticPr fontId="2"/>
  </si>
  <si>
    <t>1回</t>
    <rPh sb="1" eb="2">
      <t>カイ</t>
    </rPh>
    <phoneticPr fontId="2"/>
  </si>
  <si>
    <t>様式内の吹出しコメントは印刷されません。</t>
    <rPh sb="0" eb="2">
      <t>ヨウシキ</t>
    </rPh>
    <rPh sb="2" eb="3">
      <t>ナイ</t>
    </rPh>
    <rPh sb="4" eb="6">
      <t>フキダ</t>
    </rPh>
    <rPh sb="12" eb="14">
      <t>インサツ</t>
    </rPh>
    <phoneticPr fontId="2"/>
  </si>
  <si>
    <t>活動箇所</t>
    <phoneticPr fontId="2"/>
  </si>
  <si>
    <t>：リストから選択が必要な箇所</t>
    <rPh sb="6" eb="8">
      <t>センタク</t>
    </rPh>
    <rPh sb="9" eb="11">
      <t>ヒツヨウ</t>
    </rPh>
    <rPh sb="12" eb="14">
      <t>カショ</t>
    </rPh>
    <phoneticPr fontId="2"/>
  </si>
  <si>
    <t>0回</t>
    <rPh sb="1" eb="2">
      <t>カイ</t>
    </rPh>
    <phoneticPr fontId="2"/>
  </si>
  <si>
    <t>２　提出書類（下記項目の該当するもの）</t>
    <rPh sb="7" eb="9">
      <t>カキ</t>
    </rPh>
    <rPh sb="9" eb="11">
      <t>コウモク</t>
    </rPh>
    <rPh sb="12" eb="14">
      <t>ガイトウ</t>
    </rPh>
    <phoneticPr fontId="2"/>
  </si>
  <si>
    <r>
      <t>：セルに直接入力が必要な箇所</t>
    </r>
    <r>
      <rPr>
        <b/>
        <sz val="11"/>
        <color rgb="FFFF0000"/>
        <rFont val="ＭＳ Ｐゴシック"/>
        <family val="3"/>
        <charset val="128"/>
      </rPr>
      <t>【記載漏れ等があった場合、その該当箇所は評価しません】</t>
    </r>
    <rPh sb="4" eb="6">
      <t>チョクセツ</t>
    </rPh>
    <rPh sb="6" eb="8">
      <t>ニュウリョク</t>
    </rPh>
    <rPh sb="9" eb="11">
      <t>ヒツヨウ</t>
    </rPh>
    <rPh sb="12" eb="14">
      <t>カショ</t>
    </rPh>
    <rPh sb="15" eb="17">
      <t>キサイ</t>
    </rPh>
    <rPh sb="17" eb="18">
      <t>モ</t>
    </rPh>
    <rPh sb="19" eb="20">
      <t>トウ</t>
    </rPh>
    <rPh sb="24" eb="26">
      <t>バアイ</t>
    </rPh>
    <rPh sb="29" eb="31">
      <t>ガイトウ</t>
    </rPh>
    <rPh sb="31" eb="33">
      <t>カショ</t>
    </rPh>
    <rPh sb="34" eb="36">
      <t>ヒョウカ</t>
    </rPh>
    <phoneticPr fontId="2"/>
  </si>
  <si>
    <t>○本エクセル形式のシート名着色の区分について</t>
    <rPh sb="1" eb="2">
      <t>ホン</t>
    </rPh>
    <rPh sb="6" eb="8">
      <t>ケイシキ</t>
    </rPh>
    <rPh sb="12" eb="13">
      <t>メイ</t>
    </rPh>
    <rPh sb="13" eb="15">
      <t>チャクショク</t>
    </rPh>
    <rPh sb="16" eb="18">
      <t>クブン</t>
    </rPh>
    <phoneticPr fontId="2"/>
  </si>
  <si>
    <t>技術資料作成用エクセル形式の電子ファイル使用上の注意事項</t>
    <rPh sb="0" eb="2">
      <t>ギジュツ</t>
    </rPh>
    <rPh sb="2" eb="4">
      <t>シリョウ</t>
    </rPh>
    <rPh sb="4" eb="7">
      <t>サクセイヨウ</t>
    </rPh>
    <rPh sb="11" eb="13">
      <t>ケイシキ</t>
    </rPh>
    <rPh sb="14" eb="16">
      <t>デンシ</t>
    </rPh>
    <rPh sb="20" eb="22">
      <t>シヨウ</t>
    </rPh>
    <rPh sb="22" eb="23">
      <t>ジョウ</t>
    </rPh>
    <rPh sb="24" eb="26">
      <t>チュウイ</t>
    </rPh>
    <rPh sb="26" eb="28">
      <t>ジコウ</t>
    </rPh>
    <phoneticPr fontId="2"/>
  </si>
  <si>
    <t>○技術資料【PDF形式】と参考資料【本エクセル形式】の位置づけについて</t>
    <rPh sb="1" eb="3">
      <t>ギジュツ</t>
    </rPh>
    <rPh sb="3" eb="5">
      <t>シリョウ</t>
    </rPh>
    <rPh sb="9" eb="11">
      <t>ケイシキ</t>
    </rPh>
    <rPh sb="13" eb="15">
      <t>サンコウ</t>
    </rPh>
    <rPh sb="15" eb="17">
      <t>シリョウ</t>
    </rPh>
    <rPh sb="18" eb="19">
      <t>ホン</t>
    </rPh>
    <rPh sb="23" eb="25">
      <t>ケイシキ</t>
    </rPh>
    <rPh sb="27" eb="29">
      <t>イチ</t>
    </rPh>
    <phoneticPr fontId="2"/>
  </si>
  <si>
    <t>(1)</t>
    <phoneticPr fontId="2"/>
  </si>
  <si>
    <r>
      <t>本エクセル形式で作成したデータを</t>
    </r>
    <r>
      <rPr>
        <sz val="11"/>
        <color rgb="FFFF0000"/>
        <rFont val="ＭＳ Ｐゴシック"/>
        <family val="3"/>
        <charset val="128"/>
      </rPr>
      <t>PDF形式に変換</t>
    </r>
    <r>
      <rPr>
        <sz val="11"/>
        <color theme="1"/>
        <rFont val="ＭＳ Ｐゴシック"/>
        <family val="3"/>
        <charset val="128"/>
      </rPr>
      <t>したものを「</t>
    </r>
    <r>
      <rPr>
        <sz val="11"/>
        <color rgb="FFFF0000"/>
        <rFont val="ＭＳ Ｐゴシック"/>
        <family val="3"/>
        <charset val="128"/>
      </rPr>
      <t>技術資料</t>
    </r>
    <r>
      <rPr>
        <sz val="11"/>
        <color theme="1"/>
        <rFont val="ＭＳ Ｐゴシック"/>
        <family val="3"/>
        <charset val="128"/>
      </rPr>
      <t xml:space="preserve">」として、提出しなければなりません。
</t>
    </r>
    <r>
      <rPr>
        <sz val="11"/>
        <color rgb="FFFF0000"/>
        <rFont val="ＭＳ Ｐゴシック"/>
        <family val="3"/>
        <charset val="128"/>
      </rPr>
      <t>（提出：必須）</t>
    </r>
    <rPh sb="0" eb="1">
      <t>ホン</t>
    </rPh>
    <rPh sb="5" eb="7">
      <t>ケイシキ</t>
    </rPh>
    <rPh sb="8" eb="10">
      <t>サクセイ</t>
    </rPh>
    <rPh sb="19" eb="21">
      <t>ケイシキ</t>
    </rPh>
    <rPh sb="22" eb="24">
      <t>ヘンカン</t>
    </rPh>
    <rPh sb="30" eb="32">
      <t>ギジュツ</t>
    </rPh>
    <rPh sb="32" eb="34">
      <t>シリョウ</t>
    </rPh>
    <rPh sb="39" eb="41">
      <t>テイシュツ</t>
    </rPh>
    <rPh sb="54" eb="56">
      <t>テイシュツ</t>
    </rPh>
    <rPh sb="57" eb="59">
      <t>ヒッス</t>
    </rPh>
    <phoneticPr fontId="2"/>
  </si>
  <si>
    <t>(2)</t>
    <phoneticPr fontId="2"/>
  </si>
  <si>
    <r>
      <t>本エクセル形式は、発注者が技術資料の審査を行う際に「</t>
    </r>
    <r>
      <rPr>
        <sz val="11"/>
        <color rgb="FFFF0000"/>
        <rFont val="ＭＳ Ｐゴシック"/>
        <family val="3"/>
        <charset val="128"/>
      </rPr>
      <t>参考資料</t>
    </r>
    <r>
      <rPr>
        <sz val="11"/>
        <color theme="1"/>
        <rFont val="ＭＳ Ｐゴシック"/>
        <family val="3"/>
        <charset val="128"/>
      </rPr>
      <t>」として使用しますので、</t>
    </r>
    <r>
      <rPr>
        <sz val="11"/>
        <color rgb="FFFF0000"/>
        <rFont val="ＭＳ Ｐゴシック"/>
        <family val="3"/>
        <charset val="128"/>
      </rPr>
      <t>提出の協力をお願いします</t>
    </r>
    <r>
      <rPr>
        <sz val="11"/>
        <color theme="1"/>
        <rFont val="ＭＳ Ｐゴシック"/>
        <family val="3"/>
        <charset val="128"/>
      </rPr>
      <t>。
本エクセル形式のみの提出をもって、技術資料を提出したことにはなりませんので、ご注意ください。</t>
    </r>
    <rPh sb="5" eb="7">
      <t>ケイシキ</t>
    </rPh>
    <rPh sb="15" eb="17">
      <t>シリョウ</t>
    </rPh>
    <rPh sb="26" eb="28">
      <t>サンコウ</t>
    </rPh>
    <rPh sb="28" eb="30">
      <t>シリョウ</t>
    </rPh>
    <rPh sb="34" eb="36">
      <t>シヨウ</t>
    </rPh>
    <rPh sb="45" eb="47">
      <t>キョウリョク</t>
    </rPh>
    <rPh sb="49" eb="50">
      <t>ネガ</t>
    </rPh>
    <rPh sb="61" eb="63">
      <t>ケイシキ</t>
    </rPh>
    <phoneticPr fontId="2"/>
  </si>
  <si>
    <t>○エクセル形式使用時及び技術資料提出時の注意事項について</t>
    <rPh sb="5" eb="7">
      <t>ケイシキ</t>
    </rPh>
    <rPh sb="7" eb="9">
      <t>シヨウ</t>
    </rPh>
    <rPh sb="9" eb="10">
      <t>ジ</t>
    </rPh>
    <rPh sb="10" eb="11">
      <t>オヨ</t>
    </rPh>
    <rPh sb="12" eb="14">
      <t>ギジュツ</t>
    </rPh>
    <rPh sb="14" eb="16">
      <t>シリョウ</t>
    </rPh>
    <rPh sb="16" eb="18">
      <t>テイシュツ</t>
    </rPh>
    <rPh sb="18" eb="19">
      <t>ジ</t>
    </rPh>
    <rPh sb="20" eb="22">
      <t>チュウイ</t>
    </rPh>
    <rPh sb="22" eb="24">
      <t>ジコウ</t>
    </rPh>
    <phoneticPr fontId="2"/>
  </si>
  <si>
    <t>(6)</t>
    <phoneticPr fontId="2"/>
  </si>
  <si>
    <t>(7)</t>
    <phoneticPr fontId="2"/>
  </si>
  <si>
    <t>(8)</t>
    <phoneticPr fontId="2"/>
  </si>
  <si>
    <t>(1)</t>
    <phoneticPr fontId="2"/>
  </si>
  <si>
    <t>本エクセル形式に設定されている数式に不具合があり、正しく表示されない場合がありましたら、直接セルに正しいものを記入してください。</t>
    <rPh sb="0" eb="1">
      <t>ホン</t>
    </rPh>
    <rPh sb="5" eb="7">
      <t>ケイシキ</t>
    </rPh>
    <rPh sb="8" eb="10">
      <t>セッテイ</t>
    </rPh>
    <rPh sb="15" eb="17">
      <t>スウシキ</t>
    </rPh>
    <rPh sb="18" eb="21">
      <t>フグアイ</t>
    </rPh>
    <rPh sb="25" eb="26">
      <t>タダ</t>
    </rPh>
    <rPh sb="28" eb="30">
      <t>ヒョウジ</t>
    </rPh>
    <rPh sb="34" eb="36">
      <t>バアイ</t>
    </rPh>
    <rPh sb="44" eb="46">
      <t>チョクセツ</t>
    </rPh>
    <rPh sb="49" eb="50">
      <t>タダ</t>
    </rPh>
    <rPh sb="55" eb="57">
      <t>キニュウ</t>
    </rPh>
    <phoneticPr fontId="2"/>
  </si>
  <si>
    <r>
      <t>発注者は、</t>
    </r>
    <r>
      <rPr>
        <sz val="11"/>
        <color rgb="FFFF0000"/>
        <rFont val="ＭＳ Ｐゴシック"/>
        <family val="3"/>
        <charset val="128"/>
      </rPr>
      <t>技術資料【PDF形式】</t>
    </r>
    <r>
      <rPr>
        <sz val="11"/>
        <color theme="1"/>
        <rFont val="ＭＳ Ｐゴシック"/>
        <family val="3"/>
        <charset val="128"/>
      </rPr>
      <t>に記載された内容により</t>
    </r>
    <r>
      <rPr>
        <sz val="11"/>
        <color rgb="FFFF0000"/>
        <rFont val="ＭＳ Ｐゴシック"/>
        <family val="3"/>
        <charset val="128"/>
      </rPr>
      <t>審査</t>
    </r>
    <r>
      <rPr>
        <sz val="11"/>
        <color theme="1"/>
        <rFont val="ＭＳ Ｐゴシック"/>
        <family val="3"/>
        <charset val="128"/>
      </rPr>
      <t>しますので、提出書類に記載漏れ、添付漏れ、文字切れ等の不備がないか必ず確認してください。</t>
    </r>
    <rPh sb="0" eb="3">
      <t>ハッチュウシャ</t>
    </rPh>
    <rPh sb="5" eb="7">
      <t>ギジュツ</t>
    </rPh>
    <rPh sb="7" eb="9">
      <t>シリョウ</t>
    </rPh>
    <rPh sb="13" eb="15">
      <t>ケイシキ</t>
    </rPh>
    <rPh sb="17" eb="19">
      <t>キサイ</t>
    </rPh>
    <rPh sb="22" eb="24">
      <t>ナイヨウ</t>
    </rPh>
    <rPh sb="27" eb="29">
      <t>シンサ</t>
    </rPh>
    <rPh sb="35" eb="37">
      <t>テイシュツ</t>
    </rPh>
    <rPh sb="37" eb="39">
      <t>ショルイ</t>
    </rPh>
    <rPh sb="40" eb="42">
      <t>キサイ</t>
    </rPh>
    <rPh sb="42" eb="43">
      <t>モ</t>
    </rPh>
    <rPh sb="45" eb="47">
      <t>テンプ</t>
    </rPh>
    <rPh sb="47" eb="48">
      <t>モ</t>
    </rPh>
    <rPh sb="50" eb="52">
      <t>モジ</t>
    </rPh>
    <rPh sb="52" eb="53">
      <t>ギ</t>
    </rPh>
    <rPh sb="54" eb="55">
      <t>トウ</t>
    </rPh>
    <rPh sb="56" eb="58">
      <t>フビ</t>
    </rPh>
    <rPh sb="62" eb="63">
      <t>カナラ</t>
    </rPh>
    <rPh sb="64" eb="66">
      <t>カクニン</t>
    </rPh>
    <phoneticPr fontId="2"/>
  </si>
  <si>
    <t>単年度の対象工事件数が６０件を超える場合、「工事成績評定点の平均」欄の「件数」及び「平均点」は、自動計算されないため、直接記入すること。</t>
    <rPh sb="0" eb="2">
      <t>タンネン</t>
    </rPh>
    <rPh sb="2" eb="3">
      <t>ド</t>
    </rPh>
    <rPh sb="4" eb="6">
      <t>タイショウ</t>
    </rPh>
    <rPh sb="6" eb="8">
      <t>コウジ</t>
    </rPh>
    <rPh sb="8" eb="10">
      <t>ケンスウ</t>
    </rPh>
    <rPh sb="13" eb="14">
      <t>ケン</t>
    </rPh>
    <rPh sb="15" eb="16">
      <t>コ</t>
    </rPh>
    <rPh sb="18" eb="20">
      <t>バアイ</t>
    </rPh>
    <rPh sb="22" eb="24">
      <t>コウジ</t>
    </rPh>
    <rPh sb="24" eb="26">
      <t>セイセキ</t>
    </rPh>
    <rPh sb="26" eb="28">
      <t>ヒョウテイ</t>
    </rPh>
    <rPh sb="28" eb="29">
      <t>テン</t>
    </rPh>
    <rPh sb="30" eb="32">
      <t>ヘイキン</t>
    </rPh>
    <rPh sb="33" eb="34">
      <t>ラン</t>
    </rPh>
    <rPh sb="36" eb="38">
      <t>ケンスウ</t>
    </rPh>
    <rPh sb="39" eb="40">
      <t>オヨ</t>
    </rPh>
    <rPh sb="42" eb="45">
      <t>ヘイキンテン</t>
    </rPh>
    <rPh sb="48" eb="50">
      <t>ジドウ</t>
    </rPh>
    <rPh sb="50" eb="52">
      <t>ケイサン</t>
    </rPh>
    <rPh sb="59" eb="61">
      <t>チョクセツ</t>
    </rPh>
    <rPh sb="61" eb="63">
      <t>キニュウ</t>
    </rPh>
    <phoneticPr fontId="2"/>
  </si>
  <si>
    <t>受賞年度</t>
    <rPh sb="0" eb="2">
      <t>ジュショウ</t>
    </rPh>
    <rPh sb="2" eb="4">
      <t>ネンド</t>
    </rPh>
    <phoneticPr fontId="2"/>
  </si>
  <si>
    <t>企業回答12</t>
    <rPh sb="0" eb="2">
      <t>キギョウ</t>
    </rPh>
    <rPh sb="2" eb="4">
      <t>カイトウ</t>
    </rPh>
    <phoneticPr fontId="2"/>
  </si>
  <si>
    <t>企業回答13</t>
    <rPh sb="0" eb="2">
      <t>キギョウ</t>
    </rPh>
    <rPh sb="2" eb="4">
      <t>カイトウ</t>
    </rPh>
    <phoneticPr fontId="2"/>
  </si>
  <si>
    <t>受賞年度</t>
    <rPh sb="0" eb="2">
      <t>ジュショウ</t>
    </rPh>
    <rPh sb="2" eb="4">
      <t>ネンド</t>
    </rPh>
    <phoneticPr fontId="2"/>
  </si>
  <si>
    <t>元請・下請区分</t>
    <rPh sb="0" eb="2">
      <t>モトウケ</t>
    </rPh>
    <rPh sb="3" eb="5">
      <t>シタウ</t>
    </rPh>
    <rPh sb="5" eb="7">
      <t>クブン</t>
    </rPh>
    <phoneticPr fontId="2"/>
  </si>
  <si>
    <t>企業回答14</t>
    <rPh sb="0" eb="2">
      <t>キギョウ</t>
    </rPh>
    <rPh sb="2" eb="4">
      <t>カイトウ</t>
    </rPh>
    <phoneticPr fontId="2"/>
  </si>
  <si>
    <t>元請</t>
    <rPh sb="0" eb="2">
      <t>モトウケ</t>
    </rPh>
    <phoneticPr fontId="2"/>
  </si>
  <si>
    <t>下請</t>
    <rPh sb="0" eb="1">
      <t>シタ</t>
    </rPh>
    <rPh sb="1" eb="2">
      <t>ウ</t>
    </rPh>
    <phoneticPr fontId="2"/>
  </si>
  <si>
    <t>表彰の受賞が２回以上ある場合は、代表的なもの１回分の提出でよい。</t>
    <rPh sb="7" eb="8">
      <t>カイ</t>
    </rPh>
    <rPh sb="23" eb="24">
      <t>カイ</t>
    </rPh>
    <rPh sb="24" eb="25">
      <t>ブン</t>
    </rPh>
    <rPh sb="26" eb="28">
      <t>テイシュツ</t>
    </rPh>
    <phoneticPr fontId="2"/>
  </si>
  <si>
    <t>工事内容</t>
    <rPh sb="0" eb="2">
      <t>コウジ</t>
    </rPh>
    <rPh sb="2" eb="4">
      <t>ナイヨウ</t>
    </rPh>
    <phoneticPr fontId="2"/>
  </si>
  <si>
    <t>施工実績①</t>
    <rPh sb="0" eb="2">
      <t>セコウ</t>
    </rPh>
    <rPh sb="2" eb="4">
      <t>ジッセキ</t>
    </rPh>
    <phoneticPr fontId="2"/>
  </si>
  <si>
    <t>施工実績②</t>
    <rPh sb="0" eb="2">
      <t>セコウ</t>
    </rPh>
    <rPh sb="2" eb="4">
      <t>ジッセキ</t>
    </rPh>
    <phoneticPr fontId="2"/>
  </si>
  <si>
    <t>施工経験①</t>
    <rPh sb="0" eb="2">
      <t>セコウ</t>
    </rPh>
    <rPh sb="2" eb="4">
      <t>ケイケン</t>
    </rPh>
    <phoneticPr fontId="2"/>
  </si>
  <si>
    <t>施工経験②</t>
    <rPh sb="0" eb="2">
      <t>セコウ</t>
    </rPh>
    <rPh sb="2" eb="4">
      <t>ケイケン</t>
    </rPh>
    <phoneticPr fontId="2"/>
  </si>
  <si>
    <t>ﾊｰﾄﾌﾙ活動</t>
    <rPh sb="5" eb="7">
      <t>カツドウ</t>
    </rPh>
    <phoneticPr fontId="2"/>
  </si>
  <si>
    <t>請負金額（最終・税込）</t>
    <phoneticPr fontId="2"/>
  </si>
  <si>
    <t>(1)</t>
    <phoneticPr fontId="2"/>
  </si>
  <si>
    <t>①</t>
    <phoneticPr fontId="2"/>
  </si>
  <si>
    <t>②</t>
    <phoneticPr fontId="2"/>
  </si>
  <si>
    <t>最終の見積参考資料（設計の変更回数が確認できる総括情報表と工事内訳表）。ただし、必ず当初、変更を含む契約書全ての写し（資料③）＋項目別評定点表（資料④）もしくは竣工検査済証の写し（資料⑤）を追加添付すること。</t>
    <rPh sb="0" eb="2">
      <t>サイシュウ</t>
    </rPh>
    <rPh sb="10" eb="12">
      <t>セッケイ</t>
    </rPh>
    <rPh sb="13" eb="15">
      <t>ヘンコウ</t>
    </rPh>
    <rPh sb="15" eb="17">
      <t>カイスウ</t>
    </rPh>
    <rPh sb="18" eb="20">
      <t>カクニン</t>
    </rPh>
    <rPh sb="40" eb="41">
      <t>カナラ</t>
    </rPh>
    <rPh sb="42" eb="44">
      <t>トウショ</t>
    </rPh>
    <rPh sb="45" eb="47">
      <t>ヘンコウ</t>
    </rPh>
    <rPh sb="48" eb="49">
      <t>フク</t>
    </rPh>
    <rPh sb="50" eb="53">
      <t>ケイヤクショ</t>
    </rPh>
    <rPh sb="53" eb="54">
      <t>スベ</t>
    </rPh>
    <rPh sb="56" eb="57">
      <t>ウツ</t>
    </rPh>
    <rPh sb="59" eb="61">
      <t>シリョウ</t>
    </rPh>
    <rPh sb="64" eb="66">
      <t>コウモク</t>
    </rPh>
    <rPh sb="66" eb="67">
      <t>ベツ</t>
    </rPh>
    <rPh sb="67" eb="69">
      <t>ヒョウテイ</t>
    </rPh>
    <rPh sb="69" eb="70">
      <t>テン</t>
    </rPh>
    <rPh sb="70" eb="71">
      <t>ヒョウ</t>
    </rPh>
    <rPh sb="72" eb="74">
      <t>シリョウ</t>
    </rPh>
    <rPh sb="80" eb="82">
      <t>シュンコウ</t>
    </rPh>
    <rPh sb="82" eb="84">
      <t>ケンサ</t>
    </rPh>
    <rPh sb="84" eb="85">
      <t>ズ</t>
    </rPh>
    <rPh sb="85" eb="86">
      <t>ショウ</t>
    </rPh>
    <rPh sb="87" eb="88">
      <t>ウツ</t>
    </rPh>
    <rPh sb="90" eb="92">
      <t>シリョウ</t>
    </rPh>
    <rPh sb="95" eb="97">
      <t>ツイカ</t>
    </rPh>
    <rPh sb="97" eb="99">
      <t>テンプ</t>
    </rPh>
    <phoneticPr fontId="2"/>
  </si>
  <si>
    <t>③</t>
    <phoneticPr fontId="2"/>
  </si>
  <si>
    <t>当初、変更を含む契約書全ての写し。</t>
    <phoneticPr fontId="2"/>
  </si>
  <si>
    <t>④</t>
    <phoneticPr fontId="2"/>
  </si>
  <si>
    <t>項目別評定点表。（島根県発注工事に限る。）</t>
    <phoneticPr fontId="2"/>
  </si>
  <si>
    <t>⑤</t>
    <phoneticPr fontId="2"/>
  </si>
  <si>
    <t>竣工検査済証の写し。</t>
    <rPh sb="0" eb="2">
      <t>シュンコウ</t>
    </rPh>
    <rPh sb="2" eb="4">
      <t>ケンサ</t>
    </rPh>
    <rPh sb="4" eb="5">
      <t>ズ</t>
    </rPh>
    <rPh sb="5" eb="6">
      <t>ショウ</t>
    </rPh>
    <rPh sb="7" eb="8">
      <t>ウツ</t>
    </rPh>
    <phoneticPr fontId="2"/>
  </si>
  <si>
    <t>⑥</t>
    <phoneticPr fontId="2"/>
  </si>
  <si>
    <t>工事成績評定通知書の写し。ただし、工事成績評定対象外工事の場合は、「成績評定対象外」である旨を「工事成績評定点」欄に記載すること。（島根県以外の発注工事は、成績評定対象外であることを確認するための発注者の証明書の写し（資料⑧）も追加添付すること。）</t>
    <rPh sb="34" eb="36">
      <t>セイセキ</t>
    </rPh>
    <rPh sb="45" eb="46">
      <t>ムネ</t>
    </rPh>
    <rPh sb="54" eb="55">
      <t>テン</t>
    </rPh>
    <rPh sb="78" eb="80">
      <t>セイセキ</t>
    </rPh>
    <rPh sb="80" eb="82">
      <t>ヒョウテイ</t>
    </rPh>
    <rPh sb="106" eb="107">
      <t>ウツ</t>
    </rPh>
    <rPh sb="109" eb="111">
      <t>シリョウ</t>
    </rPh>
    <phoneticPr fontId="2"/>
  </si>
  <si>
    <t>⑦</t>
    <phoneticPr fontId="2"/>
  </si>
  <si>
    <t>資料①または資料②のみでは同種工事の施工実績（工事概要）が確認できない場合は、確認できる資料（工事名と設計の変更回数が確認できる最終図面等）。ただし、必ず当初、変更を含む契約書全ての写し（資料③）＋項目別評定点表（資料④）もしくは竣工検査済証の写し（資料⑤）を追加添付すること。</t>
    <rPh sb="23" eb="25">
      <t>コウジ</t>
    </rPh>
    <rPh sb="25" eb="27">
      <t>ガイヨウ</t>
    </rPh>
    <rPh sb="47" eb="49">
      <t>コウジ</t>
    </rPh>
    <rPh sb="49" eb="50">
      <t>メイ</t>
    </rPh>
    <rPh sb="51" eb="53">
      <t>セッケイ</t>
    </rPh>
    <rPh sb="54" eb="56">
      <t>ヘンコウ</t>
    </rPh>
    <rPh sb="56" eb="58">
      <t>カイスウ</t>
    </rPh>
    <rPh sb="59" eb="61">
      <t>カクニン</t>
    </rPh>
    <rPh sb="94" eb="96">
      <t>シリョウ</t>
    </rPh>
    <phoneticPr fontId="2"/>
  </si>
  <si>
    <t>⑧</t>
    <phoneticPr fontId="2"/>
  </si>
  <si>
    <t>発注者の証明書の写し。（上記資料①～⑦で確認できない記載内容（コリンズ登録番号を除く。）を全て証明してあるもの。）</t>
    <rPh sb="8" eb="9">
      <t>ウツ</t>
    </rPh>
    <rPh sb="12" eb="14">
      <t>ジョウキ</t>
    </rPh>
    <rPh sb="14" eb="16">
      <t>シリョウ</t>
    </rPh>
    <rPh sb="20" eb="22">
      <t>カクニン</t>
    </rPh>
    <rPh sb="26" eb="28">
      <t>キサイ</t>
    </rPh>
    <rPh sb="28" eb="30">
      <t>ナイヨウ</t>
    </rPh>
    <rPh sb="35" eb="37">
      <t>トウロク</t>
    </rPh>
    <rPh sb="37" eb="39">
      <t>バンゴウ</t>
    </rPh>
    <rPh sb="40" eb="41">
      <t>ノゾ</t>
    </rPh>
    <rPh sb="45" eb="46">
      <t>スベ</t>
    </rPh>
    <rPh sb="47" eb="49">
      <t>ショウメイ</t>
    </rPh>
    <phoneticPr fontId="2"/>
  </si>
  <si>
    <t>資料番号</t>
    <rPh sb="0" eb="2">
      <t>シリョウ</t>
    </rPh>
    <rPh sb="2" eb="4">
      <t>バンゴウ</t>
    </rPh>
    <phoneticPr fontId="2"/>
  </si>
  <si>
    <t>備考</t>
    <rPh sb="0" eb="2">
      <t>ビコウ</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</si>
  <si>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</si>
  <si>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</si>
  <si>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</si>
  <si>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</si>
  <si>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</si>
  <si>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</si>
  <si>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</si>
  <si>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</si>
  <si>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工事名称等</t>
    <rPh sb="0" eb="2">
      <t>コウジ</t>
    </rPh>
    <rPh sb="2" eb="4">
      <t>メイショウ</t>
    </rPh>
    <rPh sb="4" eb="5">
      <t>トウ</t>
    </rPh>
    <phoneticPr fontId="2"/>
  </si>
  <si>
    <t>○</t>
    <phoneticPr fontId="2"/>
  </si>
  <si>
    <t>（コリンズ登録番号）</t>
    <rPh sb="5" eb="7">
      <t>トウロク</t>
    </rPh>
    <rPh sb="7" eb="9">
      <t>バンゴウ</t>
    </rPh>
    <phoneticPr fontId="2"/>
  </si>
  <si>
    <t>①のみ対象</t>
    <rPh sb="3" eb="5">
      <t>タイショウ</t>
    </rPh>
    <phoneticPr fontId="2"/>
  </si>
  <si>
    <t>発注機関名</t>
    <rPh sb="0" eb="2">
      <t>ハッチュウ</t>
    </rPh>
    <rPh sb="2" eb="4">
      <t>キカン</t>
    </rPh>
    <rPh sb="4" eb="5">
      <t>メイ</t>
    </rPh>
    <phoneticPr fontId="2"/>
  </si>
  <si>
    <t>請負金額（最終・税込）</t>
    <rPh sb="0" eb="2">
      <t>ウケオイ</t>
    </rPh>
    <rPh sb="2" eb="4">
      <t>キンガク</t>
    </rPh>
    <rPh sb="5" eb="7">
      <t>サイシュウ</t>
    </rPh>
    <rPh sb="8" eb="10">
      <t>ゼイコミ</t>
    </rPh>
    <phoneticPr fontId="2"/>
  </si>
  <si>
    <t>特別（特定）JVの場合、出資比率</t>
    <rPh sb="0" eb="2">
      <t>トクベツ</t>
    </rPh>
    <rPh sb="3" eb="5">
      <t>トクテイ</t>
    </rPh>
    <rPh sb="9" eb="11">
      <t>バアイ</t>
    </rPh>
    <rPh sb="12" eb="14">
      <t>シュッシ</t>
    </rPh>
    <rPh sb="14" eb="16">
      <t>ヒリツ</t>
    </rPh>
    <phoneticPr fontId="2"/>
  </si>
  <si>
    <t>JV工事のみ対象</t>
    <rPh sb="2" eb="4">
      <t>コウジ</t>
    </rPh>
    <rPh sb="6" eb="8">
      <t>タイショウ</t>
    </rPh>
    <phoneticPr fontId="2"/>
  </si>
  <si>
    <t>工事概要</t>
    <rPh sb="0" eb="2">
      <t>コウジ</t>
    </rPh>
    <rPh sb="2" eb="4">
      <t>ガイヨウ</t>
    </rPh>
    <phoneticPr fontId="2"/>
  </si>
  <si>
    <t xml:space="preserve">②、③、④、⑤を必要に応じて追加添付
</t>
    <rPh sb="8" eb="10">
      <t>ヒツヨウ</t>
    </rPh>
    <rPh sb="11" eb="12">
      <t>オウ</t>
    </rPh>
    <phoneticPr fontId="2"/>
  </si>
  <si>
    <t>成績評定対象外工事の場合、⑧が必須（島根県発注工事以外）</t>
    <rPh sb="0" eb="2">
      <t>セイセキ</t>
    </rPh>
    <rPh sb="2" eb="4">
      <t>ヒョウテイ</t>
    </rPh>
    <rPh sb="4" eb="6">
      <t>タイショウ</t>
    </rPh>
    <rPh sb="6" eb="7">
      <t>ガイ</t>
    </rPh>
    <rPh sb="7" eb="9">
      <t>コウジ</t>
    </rPh>
    <rPh sb="10" eb="12">
      <t>バアイ</t>
    </rPh>
    <rPh sb="15" eb="17">
      <t>ヒッス</t>
    </rPh>
    <rPh sb="18" eb="21">
      <t>シマネケン</t>
    </rPh>
    <rPh sb="21" eb="23">
      <t>ハッチュウ</t>
    </rPh>
    <rPh sb="23" eb="25">
      <t>コウジ</t>
    </rPh>
    <rPh sb="25" eb="27">
      <t>イガイ</t>
    </rPh>
    <phoneticPr fontId="2"/>
  </si>
  <si>
    <t>※１：上表の「○」は資料で確認ができるもの、「△」は全ては確認できないもの。</t>
    <rPh sb="3" eb="4">
      <t>ジョウ</t>
    </rPh>
    <rPh sb="4" eb="5">
      <t>ヒョウ</t>
    </rPh>
    <rPh sb="10" eb="12">
      <t>シリョウ</t>
    </rPh>
    <rPh sb="13" eb="15">
      <t>カクニン</t>
    </rPh>
    <rPh sb="26" eb="27">
      <t>スベ</t>
    </rPh>
    <rPh sb="29" eb="31">
      <t>カクニン</t>
    </rPh>
    <phoneticPr fontId="2"/>
  </si>
  <si>
    <t>※２：上表の資料②、③、④、⑤、⑥の「○」と「△」は、島根県発注工事の場合。</t>
    <rPh sb="3" eb="4">
      <t>ジョウ</t>
    </rPh>
    <rPh sb="4" eb="5">
      <t>ヒョウ</t>
    </rPh>
    <rPh sb="6" eb="8">
      <t>シリョウ</t>
    </rPh>
    <rPh sb="27" eb="30">
      <t>シマネケン</t>
    </rPh>
    <rPh sb="30" eb="32">
      <t>ハッチュウ</t>
    </rPh>
    <rPh sb="32" eb="34">
      <t>コウジ</t>
    </rPh>
    <rPh sb="35" eb="37">
      <t>バアイ</t>
    </rPh>
    <phoneticPr fontId="2"/>
  </si>
  <si>
    <t>（参考）代表的な提出資料の組合せ</t>
    <rPh sb="1" eb="3">
      <t>サンコウ</t>
    </rPh>
    <rPh sb="4" eb="6">
      <t>ダイヒョウ</t>
    </rPh>
    <rPh sb="6" eb="7">
      <t>テキ</t>
    </rPh>
    <rPh sb="8" eb="10">
      <t>テイシュツ</t>
    </rPh>
    <rPh sb="10" eb="12">
      <t>シリョウ</t>
    </rPh>
    <rPh sb="13" eb="15">
      <t>クミアワ</t>
    </rPh>
    <phoneticPr fontId="2"/>
  </si>
  <si>
    <t>パターン名</t>
    <rPh sb="4" eb="5">
      <t>メイ</t>
    </rPh>
    <phoneticPr fontId="2"/>
  </si>
  <si>
    <t>条件１</t>
    <rPh sb="0" eb="2">
      <t>ジョウケン</t>
    </rPh>
    <phoneticPr fontId="2"/>
  </si>
  <si>
    <t>条件２</t>
    <rPh sb="0" eb="2">
      <t>ジョウケン</t>
    </rPh>
    <phoneticPr fontId="2"/>
  </si>
  <si>
    <t>提出資料の組合せ</t>
    <rPh sb="0" eb="2">
      <t>テイシュツ</t>
    </rPh>
    <rPh sb="2" eb="4">
      <t>シリョウ</t>
    </rPh>
    <rPh sb="5" eb="7">
      <t>クミアワ</t>
    </rPh>
    <phoneticPr fontId="2"/>
  </si>
  <si>
    <t>コリンズのみで工事概要が確認可能。</t>
    <rPh sb="7" eb="9">
      <t>コウジ</t>
    </rPh>
    <rPh sb="9" eb="11">
      <t>ガイヨウ</t>
    </rPh>
    <rPh sb="12" eb="14">
      <t>カクニン</t>
    </rPh>
    <rPh sb="14" eb="16">
      <t>カノウ</t>
    </rPh>
    <phoneticPr fontId="2"/>
  </si>
  <si>
    <t>パターン２</t>
  </si>
  <si>
    <t>コリンズのみで工事概要が確認できない。最終の見積参考資料を追加添付。</t>
    <rPh sb="7" eb="9">
      <t>コウジ</t>
    </rPh>
    <rPh sb="9" eb="11">
      <t>ガイヨウ</t>
    </rPh>
    <rPh sb="12" eb="14">
      <t>カクニン</t>
    </rPh>
    <rPh sb="19" eb="21">
      <t>サイシュウ</t>
    </rPh>
    <rPh sb="22" eb="24">
      <t>ミツモリ</t>
    </rPh>
    <rPh sb="24" eb="26">
      <t>サンコウ</t>
    </rPh>
    <rPh sb="26" eb="28">
      <t>シリョウ</t>
    </rPh>
    <rPh sb="29" eb="31">
      <t>ツイカ</t>
    </rPh>
    <rPh sb="31" eb="33">
      <t>テンプ</t>
    </rPh>
    <phoneticPr fontId="2"/>
  </si>
  <si>
    <t>コリンズのみで工事概要が確認できない。最終図面等を追加添付。</t>
    <rPh sb="7" eb="9">
      <t>コウジ</t>
    </rPh>
    <rPh sb="9" eb="11">
      <t>ガイヨウ</t>
    </rPh>
    <rPh sb="12" eb="14">
      <t>カクニン</t>
    </rPh>
    <rPh sb="19" eb="21">
      <t>サイシュウ</t>
    </rPh>
    <rPh sb="21" eb="23">
      <t>ズメン</t>
    </rPh>
    <rPh sb="23" eb="24">
      <t>トウ</t>
    </rPh>
    <rPh sb="25" eb="27">
      <t>ツイカ</t>
    </rPh>
    <rPh sb="27" eb="29">
      <t>テンプ</t>
    </rPh>
    <phoneticPr fontId="2"/>
  </si>
  <si>
    <t>最終の見積参考資料で工事概要が確認可能。</t>
    <rPh sb="0" eb="2">
      <t>サイシュウ</t>
    </rPh>
    <rPh sb="3" eb="5">
      <t>ミツモリ</t>
    </rPh>
    <rPh sb="5" eb="7">
      <t>サンコウ</t>
    </rPh>
    <rPh sb="7" eb="9">
      <t>シリョウ</t>
    </rPh>
    <rPh sb="10" eb="12">
      <t>コウジ</t>
    </rPh>
    <rPh sb="12" eb="14">
      <t>ガイヨウ</t>
    </rPh>
    <rPh sb="15" eb="17">
      <t>カクニン</t>
    </rPh>
    <rPh sb="17" eb="19">
      <t>カノウ</t>
    </rPh>
    <phoneticPr fontId="2"/>
  </si>
  <si>
    <t>最終の見積参考資料で工事概要が確認できない。最終図面等を追加添付。</t>
    <rPh sb="0" eb="2">
      <t>サイシュウ</t>
    </rPh>
    <rPh sb="3" eb="5">
      <t>ミツモリ</t>
    </rPh>
    <rPh sb="5" eb="7">
      <t>サンコウ</t>
    </rPh>
    <rPh sb="7" eb="9">
      <t>シリョウ</t>
    </rPh>
    <rPh sb="10" eb="12">
      <t>コウジ</t>
    </rPh>
    <rPh sb="12" eb="14">
      <t>ガイヨウ</t>
    </rPh>
    <rPh sb="15" eb="17">
      <t>カクニン</t>
    </rPh>
    <rPh sb="22" eb="24">
      <t>サイシュウ</t>
    </rPh>
    <rPh sb="24" eb="26">
      <t>ズメン</t>
    </rPh>
    <rPh sb="26" eb="27">
      <t>トウ</t>
    </rPh>
    <rPh sb="28" eb="30">
      <t>ツイカ</t>
    </rPh>
    <rPh sb="30" eb="32">
      <t>テンプ</t>
    </rPh>
    <phoneticPr fontId="2"/>
  </si>
  <si>
    <t>施工実績が２回以上ある場合は、代表的なもの２回分の提出でよい。</t>
    <rPh sb="2" eb="4">
      <t>ジッセキ</t>
    </rPh>
    <phoneticPr fontId="2"/>
  </si>
  <si>
    <t>(1)</t>
    <phoneticPr fontId="2"/>
  </si>
  <si>
    <t>注意事項は、配置予定技術者①用の技術資料を参照。</t>
    <rPh sb="0" eb="2">
      <t>チュウイ</t>
    </rPh>
    <rPh sb="2" eb="4">
      <t>ジコウ</t>
    </rPh>
    <phoneticPr fontId="2"/>
  </si>
  <si>
    <t>(1)</t>
    <phoneticPr fontId="2"/>
  </si>
  <si>
    <t>①</t>
    <phoneticPr fontId="2"/>
  </si>
  <si>
    <t>②</t>
    <phoneticPr fontId="2"/>
  </si>
  <si>
    <t>最終の見積参考資料（設計の変更回数が確認できる総括情報表と工事内訳表）。ただし、必ず当初、変更を含む契約書全ての写し（資料③）＋項目別評定点表（資料④）もしくは竣工検査済証の写し（資料⑤）＋技術者の従事期間が確認できる資料（資料⑧及び資料⑨）を追加添付すること。</t>
    <rPh sb="0" eb="2">
      <t>サイシュウ</t>
    </rPh>
    <rPh sb="10" eb="12">
      <t>セッケイ</t>
    </rPh>
    <rPh sb="13" eb="15">
      <t>ヘンコウ</t>
    </rPh>
    <rPh sb="15" eb="17">
      <t>カイスウ</t>
    </rPh>
    <rPh sb="18" eb="20">
      <t>カクニン</t>
    </rPh>
    <rPh sb="40" eb="41">
      <t>カナラ</t>
    </rPh>
    <rPh sb="42" eb="44">
      <t>トウショ</t>
    </rPh>
    <rPh sb="45" eb="47">
      <t>ヘンコウ</t>
    </rPh>
    <rPh sb="48" eb="49">
      <t>フク</t>
    </rPh>
    <rPh sb="50" eb="53">
      <t>ケイヤクショ</t>
    </rPh>
    <rPh sb="53" eb="54">
      <t>スベ</t>
    </rPh>
    <rPh sb="56" eb="57">
      <t>ウツ</t>
    </rPh>
    <rPh sb="59" eb="61">
      <t>シリョウ</t>
    </rPh>
    <rPh sb="64" eb="66">
      <t>コウモク</t>
    </rPh>
    <rPh sb="66" eb="67">
      <t>ベツ</t>
    </rPh>
    <rPh sb="67" eb="69">
      <t>ヒョウテイ</t>
    </rPh>
    <rPh sb="69" eb="70">
      <t>テン</t>
    </rPh>
    <rPh sb="70" eb="71">
      <t>ヒョウ</t>
    </rPh>
    <rPh sb="72" eb="74">
      <t>シリョウ</t>
    </rPh>
    <rPh sb="80" eb="82">
      <t>シュンコウ</t>
    </rPh>
    <rPh sb="82" eb="84">
      <t>ケンサ</t>
    </rPh>
    <rPh sb="84" eb="85">
      <t>ズ</t>
    </rPh>
    <rPh sb="85" eb="86">
      <t>ショウ</t>
    </rPh>
    <rPh sb="87" eb="88">
      <t>ウツ</t>
    </rPh>
    <rPh sb="90" eb="92">
      <t>シリョウ</t>
    </rPh>
    <rPh sb="112" eb="114">
      <t>シリョウ</t>
    </rPh>
    <rPh sb="115" eb="116">
      <t>オヨ</t>
    </rPh>
    <rPh sb="117" eb="119">
      <t>シリョウ</t>
    </rPh>
    <rPh sb="122" eb="124">
      <t>ツイカ</t>
    </rPh>
    <rPh sb="124" eb="126">
      <t>テンプ</t>
    </rPh>
    <phoneticPr fontId="2"/>
  </si>
  <si>
    <t>③</t>
    <phoneticPr fontId="2"/>
  </si>
  <si>
    <t>当初、変更を含む契約書全ての写し。</t>
    <phoneticPr fontId="2"/>
  </si>
  <si>
    <t>④</t>
    <phoneticPr fontId="2"/>
  </si>
  <si>
    <t>項目別評定点表。（島根県発注工事に限る。）</t>
    <phoneticPr fontId="2"/>
  </si>
  <si>
    <t>⑤</t>
    <phoneticPr fontId="2"/>
  </si>
  <si>
    <t>⑥</t>
    <phoneticPr fontId="2"/>
  </si>
  <si>
    <t>⑦</t>
    <phoneticPr fontId="2"/>
  </si>
  <si>
    <t>⑧</t>
    <phoneticPr fontId="2"/>
  </si>
  <si>
    <t>⑨</t>
    <phoneticPr fontId="2"/>
  </si>
  <si>
    <t>技術者の従事期間（終）と従事時の役職が確認できる資料（最終の計画工程表兼工事履行報告書等）。（発注者が押印した資料の写しに限る。）</t>
    <rPh sb="9" eb="10">
      <t>オ</t>
    </rPh>
    <rPh sb="12" eb="14">
      <t>ジュウジ</t>
    </rPh>
    <rPh sb="14" eb="15">
      <t>ジ</t>
    </rPh>
    <rPh sb="16" eb="18">
      <t>ヤクショク</t>
    </rPh>
    <rPh sb="27" eb="29">
      <t>サイシュウ</t>
    </rPh>
    <rPh sb="43" eb="44">
      <t>トウ</t>
    </rPh>
    <rPh sb="47" eb="50">
      <t>ハッチュウシャ</t>
    </rPh>
    <rPh sb="51" eb="53">
      <t>オウイン</t>
    </rPh>
    <rPh sb="55" eb="57">
      <t>シリョウ</t>
    </rPh>
    <rPh sb="58" eb="59">
      <t>ウツ</t>
    </rPh>
    <rPh sb="61" eb="62">
      <t>カギ</t>
    </rPh>
    <phoneticPr fontId="2"/>
  </si>
  <si>
    <t>⑩</t>
    <phoneticPr fontId="2"/>
  </si>
  <si>
    <t>発注者の証明書の写し。（上記資料①～⑨で確認できない記載内容（コリンズ登録番号を除く。）を全て証明してあるもの。）</t>
    <phoneticPr fontId="2"/>
  </si>
  <si>
    <t>⑨</t>
    <phoneticPr fontId="2"/>
  </si>
  <si>
    <t>⑩</t>
    <phoneticPr fontId="2"/>
  </si>
  <si>
    <t>⑧の場合、始期のみ</t>
    <rPh sb="2" eb="4">
      <t>バアイ</t>
    </rPh>
    <rPh sb="5" eb="7">
      <t>シキ</t>
    </rPh>
    <phoneticPr fontId="2"/>
  </si>
  <si>
    <t>⑧、⑨は両方必要</t>
    <rPh sb="4" eb="6">
      <t>リョウホウ</t>
    </rPh>
    <rPh sb="6" eb="8">
      <t>ヒツヨウ</t>
    </rPh>
    <phoneticPr fontId="2"/>
  </si>
  <si>
    <t>従事時の役職</t>
    <rPh sb="0" eb="2">
      <t>ジュウジ</t>
    </rPh>
    <rPh sb="2" eb="3">
      <t>ジ</t>
    </rPh>
    <rPh sb="4" eb="6">
      <t>ヤクショク</t>
    </rPh>
    <phoneticPr fontId="2"/>
  </si>
  <si>
    <t>②、③、④、⑤を必要に応じて追加添付</t>
    <rPh sb="8" eb="10">
      <t>ヒツヨウ</t>
    </rPh>
    <rPh sb="11" eb="12">
      <t>オウ</t>
    </rPh>
    <rPh sb="14" eb="16">
      <t>ツイカ</t>
    </rPh>
    <rPh sb="16" eb="18">
      <t>テンプ</t>
    </rPh>
    <phoneticPr fontId="2"/>
  </si>
  <si>
    <t>成績評定対象外工事の場合、⑩が必須（島根県発注工事以外）</t>
    <rPh sb="0" eb="2">
      <t>セイセキ</t>
    </rPh>
    <rPh sb="2" eb="4">
      <t>ヒョウテイ</t>
    </rPh>
    <rPh sb="4" eb="6">
      <t>タイショウ</t>
    </rPh>
    <rPh sb="6" eb="7">
      <t>ガイ</t>
    </rPh>
    <rPh sb="7" eb="9">
      <t>コウジ</t>
    </rPh>
    <rPh sb="10" eb="12">
      <t>バアイ</t>
    </rPh>
    <rPh sb="15" eb="17">
      <t>ヒッス</t>
    </rPh>
    <rPh sb="18" eb="21">
      <t>シマネケン</t>
    </rPh>
    <rPh sb="21" eb="23">
      <t>ハッチュウ</t>
    </rPh>
    <rPh sb="23" eb="25">
      <t>コウジ</t>
    </rPh>
    <rPh sb="25" eb="27">
      <t>イガイ</t>
    </rPh>
    <phoneticPr fontId="2"/>
  </si>
  <si>
    <t>条件３</t>
    <rPh sb="0" eb="2">
      <t>ジョウケン</t>
    </rPh>
    <phoneticPr fontId="2"/>
  </si>
  <si>
    <t>契約工期と技術者の従事期間が同じ。</t>
    <rPh sb="0" eb="2">
      <t>ケイヤク</t>
    </rPh>
    <rPh sb="2" eb="4">
      <t>コウキ</t>
    </rPh>
    <rPh sb="5" eb="8">
      <t>ギジュツシャ</t>
    </rPh>
    <rPh sb="9" eb="11">
      <t>ジュウジ</t>
    </rPh>
    <rPh sb="11" eb="13">
      <t>キカン</t>
    </rPh>
    <rPh sb="14" eb="15">
      <t>オナ</t>
    </rPh>
    <phoneticPr fontId="2"/>
  </si>
  <si>
    <t>上記パターン１～３のいずれかに該当。</t>
    <rPh sb="0" eb="2">
      <t>ジョウキ</t>
    </rPh>
    <rPh sb="15" eb="17">
      <t>ガイトウ</t>
    </rPh>
    <phoneticPr fontId="2"/>
  </si>
  <si>
    <t>契約工期と技術者の従事期間が異なる。</t>
    <rPh sb="0" eb="2">
      <t>ケイヤク</t>
    </rPh>
    <rPh sb="2" eb="4">
      <t>コウキ</t>
    </rPh>
    <rPh sb="5" eb="8">
      <t>ギジュツシャ</t>
    </rPh>
    <rPh sb="9" eb="11">
      <t>ジュウジ</t>
    </rPh>
    <rPh sb="11" eb="13">
      <t>キカン</t>
    </rPh>
    <rPh sb="14" eb="15">
      <t>コト</t>
    </rPh>
    <phoneticPr fontId="2"/>
  </si>
  <si>
    <t>技術者の従事期間を確認できる資料の追加添付が必要。</t>
    <rPh sb="0" eb="3">
      <t>ギジュツシャ</t>
    </rPh>
    <rPh sb="4" eb="6">
      <t>ジュウジ</t>
    </rPh>
    <rPh sb="6" eb="8">
      <t>キカン</t>
    </rPh>
    <rPh sb="9" eb="11">
      <t>カクニン</t>
    </rPh>
    <rPh sb="14" eb="16">
      <t>シリョウ</t>
    </rPh>
    <rPh sb="17" eb="19">
      <t>ツイカ</t>
    </rPh>
    <rPh sb="19" eb="21">
      <t>テンプ</t>
    </rPh>
    <rPh sb="22" eb="24">
      <t>ヒツヨウ</t>
    </rPh>
    <phoneticPr fontId="2"/>
  </si>
  <si>
    <t>技術者の従事期間を確認できる資料が準備できない。</t>
    <rPh sb="0" eb="3">
      <t>ギジュツシャ</t>
    </rPh>
    <rPh sb="4" eb="6">
      <t>ジュウジ</t>
    </rPh>
    <rPh sb="6" eb="8">
      <t>キカン</t>
    </rPh>
    <rPh sb="9" eb="11">
      <t>カクニン</t>
    </rPh>
    <rPh sb="14" eb="16">
      <t>シリョウ</t>
    </rPh>
    <rPh sb="17" eb="19">
      <t>ジュンビ</t>
    </rPh>
    <phoneticPr fontId="2"/>
  </si>
  <si>
    <t>技術資料提出時に配置予定技術者が特定できない場合は、複数の候補者を記入できる。その場合、審査は候補者のうち配置予定技術者の評価点合計が最も低い者で評価する。</t>
  </si>
  <si>
    <t>請負金額（最終・税込）</t>
    <phoneticPr fontId="2"/>
  </si>
  <si>
    <t>(1)</t>
    <phoneticPr fontId="2"/>
  </si>
  <si>
    <t>①</t>
    <phoneticPr fontId="2"/>
  </si>
  <si>
    <t>②</t>
    <phoneticPr fontId="2"/>
  </si>
  <si>
    <t>③</t>
    <phoneticPr fontId="2"/>
  </si>
  <si>
    <t>当初、変更を含む契約書全ての写し。</t>
    <phoneticPr fontId="2"/>
  </si>
  <si>
    <t>④</t>
    <phoneticPr fontId="2"/>
  </si>
  <si>
    <t>⑤</t>
    <phoneticPr fontId="2"/>
  </si>
  <si>
    <t>⑥</t>
    <phoneticPr fontId="2"/>
  </si>
  <si>
    <t>⑦</t>
    <phoneticPr fontId="2"/>
  </si>
  <si>
    <t>⑧</t>
    <phoneticPr fontId="2"/>
  </si>
  <si>
    <t>発注者の証明書の写し。</t>
    <rPh sb="8" eb="9">
      <t>ウツ</t>
    </rPh>
    <phoneticPr fontId="2"/>
  </si>
  <si>
    <t>⑧</t>
    <phoneticPr fontId="2"/>
  </si>
  <si>
    <t>パターン１</t>
    <phoneticPr fontId="2"/>
  </si>
  <si>
    <t>①+④</t>
    <phoneticPr fontId="2"/>
  </si>
  <si>
    <t>①+⑥</t>
    <phoneticPr fontId="2"/>
  </si>
  <si>
    <t>パターン３</t>
    <phoneticPr fontId="2"/>
  </si>
  <si>
    <t>①+③+④+⑦</t>
    <phoneticPr fontId="2"/>
  </si>
  <si>
    <t>(4)</t>
    <phoneticPr fontId="2"/>
  </si>
  <si>
    <t>海上援助活動の実績</t>
    <rPh sb="1" eb="2">
      <t>ウエ</t>
    </rPh>
    <rPh sb="2" eb="4">
      <t>エンジョ</t>
    </rPh>
    <phoneticPr fontId="2"/>
  </si>
  <si>
    <t>海上援助活動の実績</t>
    <rPh sb="0" eb="2">
      <t>カイジョウ</t>
    </rPh>
    <rPh sb="2" eb="4">
      <t>エンジョ</t>
    </rPh>
    <rPh sb="4" eb="6">
      <t>カツドウ</t>
    </rPh>
    <rPh sb="7" eb="9">
      <t>ジッセキ</t>
    </rPh>
    <phoneticPr fontId="2"/>
  </si>
  <si>
    <t>一般土木工事</t>
    <rPh sb="0" eb="2">
      <t>イッパン</t>
    </rPh>
    <rPh sb="2" eb="4">
      <t>ドボク</t>
    </rPh>
    <rPh sb="4" eb="6">
      <t>コウジ</t>
    </rPh>
    <phoneticPr fontId="2"/>
  </si>
  <si>
    <t>土木一式工事</t>
    <rPh sb="0" eb="2">
      <t>ドボク</t>
    </rPh>
    <rPh sb="2" eb="4">
      <t>イッシキ</t>
    </rPh>
    <rPh sb="4" eb="6">
      <t>コウジ</t>
    </rPh>
    <phoneticPr fontId="2"/>
  </si>
  <si>
    <t>舗装工事</t>
    <rPh sb="0" eb="2">
      <t>ホソウ</t>
    </rPh>
    <rPh sb="2" eb="4">
      <t>コウジ</t>
    </rPh>
    <phoneticPr fontId="2"/>
  </si>
  <si>
    <t>とび・土工・コンクリート工事</t>
    <rPh sb="3" eb="4">
      <t>ド</t>
    </rPh>
    <rPh sb="4" eb="5">
      <t>コウ</t>
    </rPh>
    <rPh sb="12" eb="14">
      <t>コウジ</t>
    </rPh>
    <phoneticPr fontId="2"/>
  </si>
  <si>
    <t>鋼橋上部工事</t>
    <rPh sb="0" eb="2">
      <t>コウキョウ</t>
    </rPh>
    <rPh sb="2" eb="4">
      <t>ジョウブ</t>
    </rPh>
    <rPh sb="4" eb="6">
      <t>コウジ</t>
    </rPh>
    <phoneticPr fontId="2"/>
  </si>
  <si>
    <t>鋼構造物工事</t>
    <rPh sb="0" eb="1">
      <t>コウ</t>
    </rPh>
    <rPh sb="1" eb="4">
      <t>コウゾウブツ</t>
    </rPh>
    <rPh sb="4" eb="6">
      <t>コウジ</t>
    </rPh>
    <phoneticPr fontId="2"/>
  </si>
  <si>
    <t>ﾌﾟﾚｽﾄﾚｽﾄｺﾝｸﾘｰﾄ構造物工事</t>
    <rPh sb="14" eb="17">
      <t>コウゾウブツ</t>
    </rPh>
    <rPh sb="17" eb="19">
      <t>コウジ</t>
    </rPh>
    <phoneticPr fontId="2"/>
  </si>
  <si>
    <t>港湾工事</t>
    <rPh sb="0" eb="2">
      <t>コウワン</t>
    </rPh>
    <rPh sb="2" eb="4">
      <t>コウジ</t>
    </rPh>
    <phoneticPr fontId="2"/>
  </si>
  <si>
    <t>しゅんせつ工事</t>
    <rPh sb="5" eb="7">
      <t>コウジ</t>
    </rPh>
    <phoneticPr fontId="2"/>
  </si>
  <si>
    <t>機械設備工事</t>
    <rPh sb="0" eb="2">
      <t>キカイ</t>
    </rPh>
    <rPh sb="2" eb="4">
      <t>セツビ</t>
    </rPh>
    <rPh sb="4" eb="6">
      <t>コウジ</t>
    </rPh>
    <phoneticPr fontId="2"/>
  </si>
  <si>
    <t>機械器具設置工事</t>
    <rPh sb="0" eb="2">
      <t>キカイ</t>
    </rPh>
    <rPh sb="2" eb="4">
      <t>キグ</t>
    </rPh>
    <rPh sb="4" eb="6">
      <t>セッチ</t>
    </rPh>
    <rPh sb="6" eb="8">
      <t>コウジ</t>
    </rPh>
    <phoneticPr fontId="2"/>
  </si>
  <si>
    <t>塗装工事</t>
    <rPh sb="0" eb="2">
      <t>トソウ</t>
    </rPh>
    <rPh sb="2" eb="4">
      <t>コウジ</t>
    </rPh>
    <phoneticPr fontId="2"/>
  </si>
  <si>
    <t>造園工事</t>
    <rPh sb="0" eb="2">
      <t>ゾウエン</t>
    </rPh>
    <rPh sb="2" eb="4">
      <t>コウジ</t>
    </rPh>
    <phoneticPr fontId="2"/>
  </si>
  <si>
    <t>さく井工事</t>
    <rPh sb="2" eb="3">
      <t>セイ</t>
    </rPh>
    <rPh sb="3" eb="5">
      <t>コウジ</t>
    </rPh>
    <phoneticPr fontId="2"/>
  </si>
  <si>
    <t>法面処理工事</t>
    <rPh sb="0" eb="2">
      <t>ノリメン</t>
    </rPh>
    <rPh sb="2" eb="4">
      <t>ショリ</t>
    </rPh>
    <rPh sb="4" eb="6">
      <t>コウジ</t>
    </rPh>
    <phoneticPr fontId="2"/>
  </si>
  <si>
    <t>電気工事</t>
    <rPh sb="0" eb="2">
      <t>デンキ</t>
    </rPh>
    <rPh sb="2" eb="4">
      <t>コウジ</t>
    </rPh>
    <phoneticPr fontId="2"/>
  </si>
  <si>
    <t>維持修繕工事</t>
    <rPh sb="0" eb="2">
      <t>イジ</t>
    </rPh>
    <rPh sb="2" eb="4">
      <t>シュウゼン</t>
    </rPh>
    <rPh sb="4" eb="6">
      <t>コウジ</t>
    </rPh>
    <phoneticPr fontId="2"/>
  </si>
  <si>
    <t>管工事</t>
    <rPh sb="0" eb="1">
      <t>カン</t>
    </rPh>
    <rPh sb="1" eb="3">
      <t>コウジ</t>
    </rPh>
    <phoneticPr fontId="2"/>
  </si>
  <si>
    <t>グラウト工事</t>
    <rPh sb="4" eb="6">
      <t>コウジ</t>
    </rPh>
    <phoneticPr fontId="2"/>
  </si>
  <si>
    <t>水道施設工事</t>
    <rPh sb="0" eb="2">
      <t>スイドウ</t>
    </rPh>
    <rPh sb="2" eb="4">
      <t>シセツ</t>
    </rPh>
    <rPh sb="4" eb="6">
      <t>コウジ</t>
    </rPh>
    <phoneticPr fontId="2"/>
  </si>
  <si>
    <t>消防施設工事</t>
    <rPh sb="0" eb="2">
      <t>ショウボウ</t>
    </rPh>
    <rPh sb="2" eb="4">
      <t>シセツ</t>
    </rPh>
    <rPh sb="4" eb="6">
      <t>コウジ</t>
    </rPh>
    <phoneticPr fontId="2"/>
  </si>
  <si>
    <t>電気通信工事</t>
    <rPh sb="0" eb="2">
      <t>デンキ</t>
    </rPh>
    <rPh sb="2" eb="4">
      <t>ツウシン</t>
    </rPh>
    <rPh sb="4" eb="6">
      <t>コウジ</t>
    </rPh>
    <phoneticPr fontId="2"/>
  </si>
  <si>
    <t>通信設備工事</t>
    <rPh sb="0" eb="2">
      <t>ツウシン</t>
    </rPh>
    <rPh sb="2" eb="4">
      <t>セツビ</t>
    </rPh>
    <rPh sb="4" eb="6">
      <t>コウジ</t>
    </rPh>
    <phoneticPr fontId="2"/>
  </si>
  <si>
    <t>技術資料「企業の工事成績評定点」、「配置予定技術者の工事成績評定点」の表示</t>
    <rPh sb="0" eb="2">
      <t>ギジュツ</t>
    </rPh>
    <rPh sb="2" eb="4">
      <t>シリョウ</t>
    </rPh>
    <rPh sb="5" eb="7">
      <t>キギョウ</t>
    </rPh>
    <rPh sb="8" eb="10">
      <t>コウジ</t>
    </rPh>
    <rPh sb="10" eb="12">
      <t>セイセキ</t>
    </rPh>
    <rPh sb="12" eb="14">
      <t>ヒョウテイ</t>
    </rPh>
    <rPh sb="14" eb="15">
      <t>テン</t>
    </rPh>
    <rPh sb="18" eb="20">
      <t>ハイチ</t>
    </rPh>
    <rPh sb="20" eb="22">
      <t>ヨテイ</t>
    </rPh>
    <rPh sb="22" eb="25">
      <t>ギジュツシャ</t>
    </rPh>
    <rPh sb="26" eb="28">
      <t>コウジ</t>
    </rPh>
    <rPh sb="28" eb="30">
      <t>セイセキ</t>
    </rPh>
    <rPh sb="30" eb="32">
      <t>ヒョウテイ</t>
    </rPh>
    <rPh sb="32" eb="33">
      <t>テン</t>
    </rPh>
    <rPh sb="35" eb="37">
      <t>ヒョウジ</t>
    </rPh>
    <phoneticPr fontId="12"/>
  </si>
  <si>
    <t>入力状況</t>
    <rPh sb="0" eb="2">
      <t>ニュウリョク</t>
    </rPh>
    <rPh sb="2" eb="4">
      <t>ジョウキョウ</t>
    </rPh>
    <phoneticPr fontId="2"/>
  </si>
  <si>
    <t>判定用</t>
    <rPh sb="0" eb="2">
      <t>ハンテイ</t>
    </rPh>
    <rPh sb="2" eb="3">
      <t>ヨウ</t>
    </rPh>
    <phoneticPr fontId="2"/>
  </si>
  <si>
    <t>表示（工事種別）</t>
    <rPh sb="0" eb="2">
      <t>ヒョウジ</t>
    </rPh>
    <phoneticPr fontId="2"/>
  </si>
  <si>
    <t>表示（建設工事の種類）</t>
    <rPh sb="0" eb="2">
      <t>ヒョウジ</t>
    </rPh>
    <phoneticPr fontId="2"/>
  </si>
  <si>
    <t>工事成績評価対象期間</t>
    <rPh sb="0" eb="2">
      <t>コウジ</t>
    </rPh>
    <rPh sb="2" eb="4">
      <t>セイセキ</t>
    </rPh>
    <rPh sb="4" eb="6">
      <t>ヒョウカ</t>
    </rPh>
    <rPh sb="6" eb="8">
      <t>タイショウ</t>
    </rPh>
    <rPh sb="8" eb="10">
      <t>キカン</t>
    </rPh>
    <phoneticPr fontId="2"/>
  </si>
  <si>
    <t>一般土木工事、維持修繕工事</t>
    <rPh sb="0" eb="2">
      <t>イッパン</t>
    </rPh>
    <rPh sb="2" eb="4">
      <t>ドボク</t>
    </rPh>
    <rPh sb="4" eb="6">
      <t>コウジ</t>
    </rPh>
    <rPh sb="7" eb="9">
      <t>イジ</t>
    </rPh>
    <rPh sb="9" eb="11">
      <t>シュウゼン</t>
    </rPh>
    <rPh sb="11" eb="13">
      <t>コウジ</t>
    </rPh>
    <phoneticPr fontId="2"/>
  </si>
  <si>
    <t>土木一式工事、とび・土工・ｺﾝｸﾘｰﾄ工事、しゅんせつ工事</t>
    <rPh sb="0" eb="2">
      <t>ドボク</t>
    </rPh>
    <rPh sb="2" eb="4">
      <t>イッシキ</t>
    </rPh>
    <rPh sb="4" eb="6">
      <t>コウジ</t>
    </rPh>
    <rPh sb="10" eb="11">
      <t>ド</t>
    </rPh>
    <rPh sb="11" eb="12">
      <t>コウ</t>
    </rPh>
    <rPh sb="19" eb="21">
      <t>コウジ</t>
    </rPh>
    <rPh sb="27" eb="29">
      <t>コウジ</t>
    </rPh>
    <phoneticPr fontId="2"/>
  </si>
  <si>
    <t>ﾌﾟﾚｽﾄﾚｽﾄｺﾝｸﾘｰﾄ構造物工事（旧ﾌﾟﾚｽﾄﾚｽﾄｺﾝｸﾘｰﾄ工事）</t>
    <rPh sb="14" eb="17">
      <t>コウゾウブツ</t>
    </rPh>
    <rPh sb="17" eb="19">
      <t>コウジ</t>
    </rPh>
    <rPh sb="20" eb="21">
      <t>キュウ</t>
    </rPh>
    <rPh sb="35" eb="37">
      <t>コウジ</t>
    </rPh>
    <phoneticPr fontId="2"/>
  </si>
  <si>
    <t>土木一式工事、しゅんせつ工事</t>
    <rPh sb="0" eb="2">
      <t>ドボク</t>
    </rPh>
    <rPh sb="2" eb="4">
      <t>イッシキ</t>
    </rPh>
    <rPh sb="4" eb="6">
      <t>コウジ</t>
    </rPh>
    <rPh sb="12" eb="14">
      <t>コウジ</t>
    </rPh>
    <phoneticPr fontId="2"/>
  </si>
  <si>
    <t>機械器具設置工事、鋼構造物工事</t>
    <rPh sb="0" eb="2">
      <t>キカイ</t>
    </rPh>
    <rPh sb="2" eb="4">
      <t>キグ</t>
    </rPh>
    <rPh sb="4" eb="6">
      <t>セッチ</t>
    </rPh>
    <rPh sb="6" eb="8">
      <t>コウジ</t>
    </rPh>
    <rPh sb="9" eb="10">
      <t>コウ</t>
    </rPh>
    <rPh sb="10" eb="13">
      <t>コウゾウブツ</t>
    </rPh>
    <rPh sb="13" eb="15">
      <t>コウジ</t>
    </rPh>
    <phoneticPr fontId="2"/>
  </si>
  <si>
    <t>工事成績（過去5年間で評価）</t>
    <rPh sb="0" eb="2">
      <t>コウジ</t>
    </rPh>
    <rPh sb="2" eb="4">
      <t>セイセキ</t>
    </rPh>
    <rPh sb="5" eb="7">
      <t>カコ</t>
    </rPh>
    <rPh sb="8" eb="10">
      <t>ネンカン</t>
    </rPh>
    <rPh sb="11" eb="13">
      <t>ヒョウカ</t>
    </rPh>
    <phoneticPr fontId="2"/>
  </si>
  <si>
    <t>塗装工事、維持修繕工事</t>
    <rPh sb="0" eb="2">
      <t>トソウ</t>
    </rPh>
    <rPh sb="2" eb="4">
      <t>コウジ</t>
    </rPh>
    <rPh sb="5" eb="7">
      <t>イジ</t>
    </rPh>
    <rPh sb="7" eb="9">
      <t>シュウゼン</t>
    </rPh>
    <rPh sb="9" eb="11">
      <t>コウジ</t>
    </rPh>
    <phoneticPr fontId="2"/>
  </si>
  <si>
    <t>電気工事、維持修繕工事</t>
    <rPh sb="0" eb="2">
      <t>デンキ</t>
    </rPh>
    <rPh sb="2" eb="4">
      <t>コウジ</t>
    </rPh>
    <rPh sb="5" eb="7">
      <t>イジ</t>
    </rPh>
    <rPh sb="7" eb="9">
      <t>シュウゼン</t>
    </rPh>
    <rPh sb="9" eb="11">
      <t>コウジ</t>
    </rPh>
    <phoneticPr fontId="2"/>
  </si>
  <si>
    <t>土木一式工事、とび・土工・ｺﾝｸﾘｰﾄ工事</t>
    <rPh sb="0" eb="2">
      <t>ドボク</t>
    </rPh>
    <rPh sb="2" eb="4">
      <t>イッシキ</t>
    </rPh>
    <rPh sb="4" eb="6">
      <t>コウジ</t>
    </rPh>
    <rPh sb="10" eb="11">
      <t>ド</t>
    </rPh>
    <rPh sb="11" eb="12">
      <t>コウ</t>
    </rPh>
    <rPh sb="19" eb="21">
      <t>コウジ</t>
    </rPh>
    <phoneticPr fontId="2"/>
  </si>
  <si>
    <t>管工事、水道施設工事</t>
    <rPh sb="0" eb="1">
      <t>カン</t>
    </rPh>
    <rPh sb="1" eb="3">
      <t>コウジ</t>
    </rPh>
    <rPh sb="4" eb="6">
      <t>スイドウ</t>
    </rPh>
    <rPh sb="6" eb="8">
      <t>シセツ</t>
    </rPh>
    <rPh sb="8" eb="10">
      <t>コウジ</t>
    </rPh>
    <phoneticPr fontId="2"/>
  </si>
  <si>
    <t>評価対象工事は、個別判断</t>
    <rPh sb="0" eb="2">
      <t>ヒョウカ</t>
    </rPh>
    <rPh sb="2" eb="4">
      <t>タイショウ</t>
    </rPh>
    <rPh sb="4" eb="6">
      <t>コウジ</t>
    </rPh>
    <rPh sb="8" eb="10">
      <t>コベツ</t>
    </rPh>
    <rPh sb="10" eb="12">
      <t>ハンダン</t>
    </rPh>
    <phoneticPr fontId="2"/>
  </si>
  <si>
    <t>若手技術者・従業員の新規雇用</t>
    <rPh sb="0" eb="2">
      <t>ワカテ</t>
    </rPh>
    <rPh sb="2" eb="5">
      <t>ギジュツシャ</t>
    </rPh>
    <rPh sb="6" eb="9">
      <t>ジュウギョウイン</t>
    </rPh>
    <rPh sb="10" eb="12">
      <t>シンキ</t>
    </rPh>
    <rPh sb="12" eb="14">
      <t>コヨウ</t>
    </rPh>
    <phoneticPr fontId="12"/>
  </si>
  <si>
    <t>若手技術者・若手従業員の新規雇用(JV)</t>
    <rPh sb="0" eb="2">
      <t>ワカテ</t>
    </rPh>
    <rPh sb="2" eb="5">
      <t>ギジュツシャ</t>
    </rPh>
    <rPh sb="6" eb="8">
      <t>ワカテ</t>
    </rPh>
    <rPh sb="8" eb="11">
      <t>ジュウギョウイン</t>
    </rPh>
    <rPh sb="12" eb="14">
      <t>シンキ</t>
    </rPh>
    <rPh sb="14" eb="16">
      <t>コヨウ</t>
    </rPh>
    <phoneticPr fontId="2"/>
  </si>
  <si>
    <t>←必須【入力結果が技術資料(企業成績評定点、技術者成績評定点）シートの対象工事欄に反映される】</t>
    <rPh sb="1" eb="3">
      <t>ヒッス</t>
    </rPh>
    <rPh sb="4" eb="6">
      <t>ニュウリョク</t>
    </rPh>
    <rPh sb="6" eb="8">
      <t>ケッカ</t>
    </rPh>
    <rPh sb="9" eb="11">
      <t>ギジュツ</t>
    </rPh>
    <rPh sb="11" eb="13">
      <t>シリョウ</t>
    </rPh>
    <rPh sb="14" eb="16">
      <t>キギョウ</t>
    </rPh>
    <rPh sb="16" eb="18">
      <t>セイセキ</t>
    </rPh>
    <rPh sb="18" eb="20">
      <t>ヒョウテイ</t>
    </rPh>
    <rPh sb="20" eb="21">
      <t>テン</t>
    </rPh>
    <rPh sb="22" eb="25">
      <t>ギジュツシャ</t>
    </rPh>
    <rPh sb="25" eb="27">
      <t>セイセキ</t>
    </rPh>
    <rPh sb="27" eb="29">
      <t>ヒョウテイ</t>
    </rPh>
    <rPh sb="29" eb="30">
      <t>テン</t>
    </rPh>
    <rPh sb="35" eb="37">
      <t>タイショウ</t>
    </rPh>
    <rPh sb="37" eb="39">
      <t>コウジ</t>
    </rPh>
    <rPh sb="39" eb="40">
      <t>ラン</t>
    </rPh>
    <rPh sb="41" eb="43">
      <t>ハンエイ</t>
    </rPh>
    <phoneticPr fontId="2"/>
  </si>
  <si>
    <t>←エラー表示の場合、工事種別と建設工事の種類を再確認</t>
    <rPh sb="4" eb="6">
      <t>ヒョウジ</t>
    </rPh>
    <rPh sb="7" eb="9">
      <t>バアイ</t>
    </rPh>
    <rPh sb="10" eb="12">
      <t>コウジ</t>
    </rPh>
    <rPh sb="12" eb="14">
      <t>シュベツ</t>
    </rPh>
    <rPh sb="15" eb="17">
      <t>ケンセツ</t>
    </rPh>
    <rPh sb="17" eb="19">
      <t>コウジ</t>
    </rPh>
    <rPh sb="20" eb="22">
      <t>シュルイ</t>
    </rPh>
    <rPh sb="23" eb="26">
      <t>サイカクニン</t>
    </rPh>
    <phoneticPr fontId="2"/>
  </si>
  <si>
    <t>若手技術者・従業員の新規雇用（JV）</t>
    <rPh sb="0" eb="2">
      <t>ワカテ</t>
    </rPh>
    <rPh sb="2" eb="5">
      <t>ギジュツシャ</t>
    </rPh>
    <rPh sb="6" eb="9">
      <t>ジュウギョウイン</t>
    </rPh>
    <rPh sb="10" eb="12">
      <t>シンキ</t>
    </rPh>
    <rPh sb="12" eb="14">
      <t>コヨウ</t>
    </rPh>
    <phoneticPr fontId="2"/>
  </si>
  <si>
    <t>若手技術者・従業員の新規雇用（JV）</t>
    <phoneticPr fontId="2"/>
  </si>
  <si>
    <t>雇用①</t>
    <rPh sb="0" eb="2">
      <t>コヨウ</t>
    </rPh>
    <phoneticPr fontId="2"/>
  </si>
  <si>
    <t>雇用②</t>
    <rPh sb="0" eb="2">
      <t>コヨウ</t>
    </rPh>
    <phoneticPr fontId="2"/>
  </si>
  <si>
    <t>ｼｮﾍﾞﾙ系掘削機(ﾊﾞｯｸﾎｳ)</t>
    <phoneticPr fontId="2"/>
  </si>
  <si>
    <t>ｼｮﾍﾞﾙ系掘削機(ﾄﾞﾗｸﾞﾗｲﾝ)</t>
    <phoneticPr fontId="2"/>
  </si>
  <si>
    <t>ｼｮﾍﾞﾙ系掘削機(ｸﾗﾑｼｪﾙ)</t>
    <phoneticPr fontId="2"/>
  </si>
  <si>
    <t>ｼｮﾍﾞﾙ系掘削機(ｸﾚｰﾝ)</t>
    <phoneticPr fontId="2"/>
  </si>
  <si>
    <t>ｼｮﾍﾞﾙ系掘削機(ﾊﾟｲﾙﾄﾞﾗｲﾊﾞｰ)</t>
    <phoneticPr fontId="2"/>
  </si>
  <si>
    <t>ﾌﾞﾙﾄﾞｰｻﾞｰ</t>
    <phoneticPr fontId="2"/>
  </si>
  <si>
    <t>ﾄﾗｸﾀｰｼｮﾍﾞﾙ</t>
    <phoneticPr fontId="2"/>
  </si>
  <si>
    <t>ﾓｰﾀｰｸﾞﾚｰﾀﾞｰ</t>
    <phoneticPr fontId="2"/>
  </si>
  <si>
    <t>移動式ｸﾚｰﾝ</t>
    <rPh sb="0" eb="2">
      <t>イドウ</t>
    </rPh>
    <rPh sb="2" eb="3">
      <t>シキ</t>
    </rPh>
    <phoneticPr fontId="2"/>
  </si>
  <si>
    <t>大型ﾀﾞﾝﾌﾟ車</t>
    <rPh sb="0" eb="2">
      <t>オオガタ</t>
    </rPh>
    <rPh sb="7" eb="8">
      <t>シャ</t>
    </rPh>
    <phoneticPr fontId="2"/>
  </si>
  <si>
    <t>パターン４</t>
    <phoneticPr fontId="2"/>
  </si>
  <si>
    <t>H25</t>
    <phoneticPr fontId="2"/>
  </si>
  <si>
    <t>H26</t>
    <phoneticPr fontId="2"/>
  </si>
  <si>
    <t>（チェック用）</t>
    <rPh sb="5" eb="6">
      <t>ヨウ</t>
    </rPh>
    <phoneticPr fontId="2"/>
  </si>
  <si>
    <t>西暦</t>
    <rPh sb="0" eb="2">
      <t>セイレキ</t>
    </rPh>
    <phoneticPr fontId="2"/>
  </si>
  <si>
    <t>←西暦を入力すると下の欄に和暦が表示</t>
    <rPh sb="1" eb="3">
      <t>セイレキ</t>
    </rPh>
    <rPh sb="4" eb="6">
      <t>ニュウリョク</t>
    </rPh>
    <rPh sb="9" eb="10">
      <t>シタ</t>
    </rPh>
    <rPh sb="11" eb="12">
      <t>ラン</t>
    </rPh>
    <rPh sb="13" eb="15">
      <t>ワレキ</t>
    </rPh>
    <rPh sb="16" eb="18">
      <t>ヒョウジ</t>
    </rPh>
    <phoneticPr fontId="2"/>
  </si>
  <si>
    <t>和暦</t>
    <rPh sb="0" eb="2">
      <t>ワレキ</t>
    </rPh>
    <phoneticPr fontId="2"/>
  </si>
  <si>
    <t>表彰状の添付は不要である。</t>
    <rPh sb="0" eb="2">
      <t>ヒョウショウ</t>
    </rPh>
    <rPh sb="2" eb="3">
      <t>ジョウ</t>
    </rPh>
    <rPh sb="4" eb="6">
      <t>テンプ</t>
    </rPh>
    <rPh sb="7" eb="9">
      <t>フヨウ</t>
    </rPh>
    <phoneticPr fontId="2"/>
  </si>
  <si>
    <t>契約上の工期</t>
    <rPh sb="0" eb="2">
      <t>ケイヤク</t>
    </rPh>
    <rPh sb="2" eb="3">
      <t>ジョウ</t>
    </rPh>
    <rPh sb="4" eb="6">
      <t>コウキ</t>
    </rPh>
    <phoneticPr fontId="2"/>
  </si>
  <si>
    <t>○、○</t>
    <phoneticPr fontId="2"/>
  </si>
  <si>
    <t>地域設定</t>
    <rPh sb="0" eb="2">
      <t>チイキ</t>
    </rPh>
    <rPh sb="2" eb="4">
      <t>セッテイ</t>
    </rPh>
    <phoneticPr fontId="2"/>
  </si>
  <si>
    <t>○企業としてのハートフルしまねの参加実績</t>
    <rPh sb="16" eb="18">
      <t>サンカ</t>
    </rPh>
    <phoneticPr fontId="2"/>
  </si>
  <si>
    <t>はい</t>
    <phoneticPr fontId="12"/>
  </si>
  <si>
    <t>いいえ</t>
    <phoneticPr fontId="12"/>
  </si>
  <si>
    <r>
      <t>④</t>
    </r>
    <r>
      <rPr>
        <sz val="10"/>
        <rFont val="ＭＳ Ｐゴシック"/>
        <family val="3"/>
        <charset val="128"/>
      </rPr>
      <t>始業・終業時刻の繰上げ・繰下げ
（１日の所定労働時間は変わらない）</t>
    </r>
    <phoneticPr fontId="12"/>
  </si>
  <si>
    <t>①育児・介護休業法では、短時間勤務制度は、原則として6時間（5時間45分から６時間まで）とする措置を含むものとなっているので、それ以外の短時間勤務制度の実施。</t>
    <phoneticPr fontId="12"/>
  </si>
  <si>
    <r>
      <t>介護休業の取得可能期間を、法定を超える</t>
    </r>
    <r>
      <rPr>
        <sz val="11"/>
        <color theme="1"/>
        <rFont val="ＭＳ Ｐゴシック"/>
        <family val="3"/>
        <charset val="128"/>
      </rPr>
      <t>日数や回数</t>
    </r>
    <r>
      <rPr>
        <sz val="11"/>
        <rFont val="ＭＳ Ｐゴシック"/>
        <family val="3"/>
        <charset val="128"/>
      </rPr>
      <t>としている。</t>
    </r>
    <rPh sb="0" eb="2">
      <t>カイゴ</t>
    </rPh>
    <rPh sb="2" eb="4">
      <t>キュウギョウ</t>
    </rPh>
    <rPh sb="5" eb="7">
      <t>シュトク</t>
    </rPh>
    <rPh sb="7" eb="9">
      <t>カノウ</t>
    </rPh>
    <rPh sb="9" eb="11">
      <t>キカン</t>
    </rPh>
    <rPh sb="13" eb="15">
      <t>ホウテイ</t>
    </rPh>
    <rPh sb="16" eb="17">
      <t>コ</t>
    </rPh>
    <rPh sb="19" eb="21">
      <t>ニッスウ</t>
    </rPh>
    <rPh sb="20" eb="21">
      <t>キジツ</t>
    </rPh>
    <rPh sb="22" eb="24">
      <t>カイスウ</t>
    </rPh>
    <phoneticPr fontId="12"/>
  </si>
  <si>
    <t>はい</t>
    <phoneticPr fontId="12"/>
  </si>
  <si>
    <t>（上限期間　＝　　　　　　　　　　　以内）</t>
    <phoneticPr fontId="12"/>
  </si>
  <si>
    <r>
      <t>育児・介護休業法では、労働者は、要介護状態にある対象家族１人につき、のべ93日間までの</t>
    </r>
    <r>
      <rPr>
        <strike/>
        <sz val="10"/>
        <color theme="1"/>
        <rFont val="ＭＳ Ｐ明朝"/>
        <family val="1"/>
        <charset val="128"/>
      </rPr>
      <t>間</t>
    </r>
    <r>
      <rPr>
        <sz val="10"/>
        <color theme="1"/>
        <rFont val="ＭＳ Ｐ明朝"/>
        <family val="1"/>
        <charset val="128"/>
      </rPr>
      <t>範囲内で３回を上限として介護休業を取得することができるとしています。</t>
    </r>
    <rPh sb="39" eb="40">
      <t>アイダ</t>
    </rPh>
    <rPh sb="44" eb="47">
      <t>ハンイナイ</t>
    </rPh>
    <rPh sb="49" eb="50">
      <t>カイ</t>
    </rPh>
    <rPh sb="51" eb="53">
      <t>ジョウゲン</t>
    </rPh>
    <phoneticPr fontId="12"/>
  </si>
  <si>
    <r>
      <t>Q</t>
    </r>
    <r>
      <rPr>
        <sz val="11"/>
        <color theme="1"/>
        <rFont val="ＭＳ Ｐゴシック"/>
        <family val="3"/>
        <charset val="128"/>
      </rPr>
      <t>13</t>
    </r>
    <phoneticPr fontId="2"/>
  </si>
  <si>
    <r>
      <t>要介護状態にある対象家族の介護を行う従業員が利用できる</t>
    </r>
    <r>
      <rPr>
        <b/>
        <u/>
        <sz val="11"/>
        <color theme="1"/>
        <rFont val="ＭＳ Ｐゴシック"/>
        <family val="3"/>
        <charset val="128"/>
      </rPr>
      <t>短時間勤務制度を除く</t>
    </r>
    <r>
      <rPr>
        <sz val="11"/>
        <color theme="1"/>
        <rFont val="ＭＳ Ｐゴシック"/>
        <family val="3"/>
        <charset val="128"/>
      </rPr>
      <t>以下の制度のうち、いくつの制度を定めていますか。</t>
    </r>
    <r>
      <rPr>
        <sz val="11"/>
        <color indexed="8"/>
        <rFont val="ＭＳ Ｐゴシック"/>
        <family val="3"/>
        <charset val="128"/>
      </rPr>
      <t/>
    </r>
    <rPh sb="0" eb="3">
      <t>ヨウカイゴ</t>
    </rPh>
    <rPh sb="3" eb="5">
      <t>ジョウタイ</t>
    </rPh>
    <rPh sb="8" eb="10">
      <t>タイショウ</t>
    </rPh>
    <rPh sb="10" eb="12">
      <t>カゾク</t>
    </rPh>
    <rPh sb="13" eb="15">
      <t>カイゴ</t>
    </rPh>
    <rPh sb="16" eb="17">
      <t>オコナ</t>
    </rPh>
    <rPh sb="18" eb="21">
      <t>ジュウギョウイン</t>
    </rPh>
    <rPh sb="22" eb="24">
      <t>リヨウ</t>
    </rPh>
    <rPh sb="27" eb="30">
      <t>タンジカン</t>
    </rPh>
    <rPh sb="30" eb="32">
      <t>キンム</t>
    </rPh>
    <rPh sb="32" eb="34">
      <t>セイド</t>
    </rPh>
    <rPh sb="35" eb="36">
      <t>ノゾ</t>
    </rPh>
    <rPh sb="37" eb="39">
      <t>イカ</t>
    </rPh>
    <rPh sb="40" eb="42">
      <t>セイド</t>
    </rPh>
    <rPh sb="50" eb="52">
      <t>セイド</t>
    </rPh>
    <rPh sb="53" eb="54">
      <t>サダ</t>
    </rPh>
    <phoneticPr fontId="12"/>
  </si>
  <si>
    <t>①フレックスタイム制</t>
    <phoneticPr fontId="12"/>
  </si>
  <si>
    <r>
      <t>②</t>
    </r>
    <r>
      <rPr>
        <sz val="11"/>
        <color theme="1"/>
        <rFont val="ＭＳ Ｐゴシック"/>
        <family val="2"/>
        <charset val="128"/>
        <scheme val="minor"/>
      </rPr>
      <t>始業・終業時刻の繰上げ・繰下げ
（１日の所定労働時間は変わらない）</t>
    </r>
    <phoneticPr fontId="2"/>
  </si>
  <si>
    <r>
      <t>③</t>
    </r>
    <r>
      <rPr>
        <sz val="11"/>
        <color theme="1"/>
        <rFont val="ＭＳ Ｐゴシック"/>
        <family val="2"/>
        <charset val="128"/>
        <scheme val="minor"/>
      </rPr>
      <t>介護サービス費用を補助する制度　　　　　　　　　　　　　　　　　　（ホームヘルパーや介護サービスの利用料補助等）</t>
    </r>
    <phoneticPr fontId="12"/>
  </si>
  <si>
    <r>
      <t>④</t>
    </r>
    <r>
      <rPr>
        <sz val="11"/>
        <color theme="1"/>
        <rFont val="ＭＳ Ｐゴシック"/>
        <family val="2"/>
        <charset val="128"/>
        <scheme val="minor"/>
      </rPr>
      <t>その他これに準ずる制度</t>
    </r>
    <r>
      <rPr>
        <b/>
        <sz val="10"/>
        <rFont val="ＭＳ Ｐゴシック"/>
        <family val="3"/>
        <charset val="128"/>
      </rPr>
      <t>（</t>
    </r>
    <r>
      <rPr>
        <sz val="10"/>
        <rFont val="ＭＳ Ｐゴシック"/>
        <family val="3"/>
        <charset val="128"/>
      </rPr>
      <t>　　　　　　　　　　　　　　　　　　　　　　　　　　　　　　　　　　　　　　　　　　　　　　</t>
    </r>
    <r>
      <rPr>
        <b/>
        <sz val="10"/>
        <rFont val="ＭＳ Ｐゴシック"/>
        <family val="3"/>
        <charset val="128"/>
      </rPr>
      <t>）</t>
    </r>
    <rPh sb="3" eb="4">
      <t>タ</t>
    </rPh>
    <rPh sb="7" eb="8">
      <t>ジュン</t>
    </rPh>
    <rPh sb="10" eb="12">
      <t>セイド</t>
    </rPh>
    <phoneticPr fontId="12"/>
  </si>
  <si>
    <t>Q14</t>
    <phoneticPr fontId="2"/>
  </si>
  <si>
    <t>Q13で定めているとした制度について、当てはまるものにチェックをしてください。（定めている制度のうち、一つでも当てはまる制度があればチェックをしてください。）</t>
    <rPh sb="4" eb="5">
      <t>サダ</t>
    </rPh>
    <rPh sb="12" eb="14">
      <t>セイド</t>
    </rPh>
    <rPh sb="19" eb="20">
      <t>ア</t>
    </rPh>
    <rPh sb="40" eb="41">
      <t>サダ</t>
    </rPh>
    <rPh sb="45" eb="47">
      <t>セイド</t>
    </rPh>
    <rPh sb="51" eb="52">
      <t>ヒト</t>
    </rPh>
    <rPh sb="55" eb="56">
      <t>ア</t>
    </rPh>
    <rPh sb="60" eb="62">
      <t>セイド</t>
    </rPh>
    <phoneticPr fontId="12"/>
  </si>
  <si>
    <t>①介護休業とは別に、利用開始から３年を超える期間で２回の利用を可能としている。</t>
    <rPh sb="1" eb="3">
      <t>カイゴ</t>
    </rPh>
    <rPh sb="3" eb="5">
      <t>キュウギョウ</t>
    </rPh>
    <rPh sb="7" eb="8">
      <t>ベツ</t>
    </rPh>
    <rPh sb="10" eb="12">
      <t>リヨウ</t>
    </rPh>
    <rPh sb="12" eb="14">
      <t>カイシ</t>
    </rPh>
    <rPh sb="17" eb="18">
      <t>ネン</t>
    </rPh>
    <rPh sb="19" eb="20">
      <t>コ</t>
    </rPh>
    <rPh sb="22" eb="24">
      <t>キカン</t>
    </rPh>
    <rPh sb="26" eb="27">
      <t>カイ</t>
    </rPh>
    <rPh sb="28" eb="30">
      <t>リヨウ</t>
    </rPh>
    <rPh sb="31" eb="33">
      <t>カノウ</t>
    </rPh>
    <phoneticPr fontId="12"/>
  </si>
  <si>
    <t>②介護休業とは別に、利用開始から３年の間で３回以上の利用を可能としている。</t>
    <rPh sb="1" eb="3">
      <t>カイゴ</t>
    </rPh>
    <rPh sb="3" eb="5">
      <t>キュウギョウ</t>
    </rPh>
    <rPh sb="7" eb="8">
      <t>ベツ</t>
    </rPh>
    <rPh sb="10" eb="12">
      <t>リヨウ</t>
    </rPh>
    <rPh sb="12" eb="14">
      <t>カイシ</t>
    </rPh>
    <rPh sb="17" eb="18">
      <t>ネン</t>
    </rPh>
    <rPh sb="19" eb="20">
      <t>アイダ</t>
    </rPh>
    <rPh sb="22" eb="23">
      <t>カイ</t>
    </rPh>
    <rPh sb="23" eb="25">
      <t>イジョウ</t>
    </rPh>
    <rPh sb="26" eb="28">
      <t>リヨウ</t>
    </rPh>
    <rPh sb="29" eb="31">
      <t>カノウ</t>
    </rPh>
    <phoneticPr fontId="12"/>
  </si>
  <si>
    <t>③介護休業とは別に、利用開始から３年を超える期間で３回以上の利用を可能としている。</t>
    <rPh sb="1" eb="3">
      <t>カイゴ</t>
    </rPh>
    <rPh sb="3" eb="5">
      <t>キュウギョウ</t>
    </rPh>
    <rPh sb="7" eb="8">
      <t>ベツ</t>
    </rPh>
    <rPh sb="10" eb="12">
      <t>リヨウ</t>
    </rPh>
    <rPh sb="12" eb="14">
      <t>カイシ</t>
    </rPh>
    <rPh sb="17" eb="18">
      <t>ネン</t>
    </rPh>
    <rPh sb="19" eb="20">
      <t>コ</t>
    </rPh>
    <rPh sb="22" eb="24">
      <t>キカン</t>
    </rPh>
    <rPh sb="26" eb="27">
      <t>カイ</t>
    </rPh>
    <rPh sb="27" eb="29">
      <t>イジョウ</t>
    </rPh>
    <rPh sb="30" eb="32">
      <t>リヨウ</t>
    </rPh>
    <rPh sb="33" eb="35">
      <t>カノウ</t>
    </rPh>
    <phoneticPr fontId="12"/>
  </si>
  <si>
    <t>④その他</t>
    <rPh sb="3" eb="4">
      <t>タ</t>
    </rPh>
    <phoneticPr fontId="12"/>
  </si>
  <si>
    <r>
      <t>３歳以上</t>
    </r>
    <r>
      <rPr>
        <sz val="11"/>
        <rFont val="ＭＳ Ｐゴシック"/>
        <family val="3"/>
        <charset val="128"/>
      </rPr>
      <t>の子を持つ従業員が利用できる以下の制度のうち、</t>
    </r>
    <r>
      <rPr>
        <sz val="11"/>
        <color theme="1"/>
        <rFont val="ＭＳ Ｐゴシック"/>
        <family val="3"/>
        <charset val="128"/>
      </rPr>
      <t>いくつ</t>
    </r>
    <r>
      <rPr>
        <sz val="11"/>
        <rFont val="ＭＳ Ｐゴシック"/>
        <family val="3"/>
        <charset val="128"/>
      </rPr>
      <t>の制度がありますか。</t>
    </r>
    <rPh sb="1" eb="2">
      <t>サイ</t>
    </rPh>
    <rPh sb="2" eb="4">
      <t>イジョウ</t>
    </rPh>
    <phoneticPr fontId="12"/>
  </si>
  <si>
    <t>①短時間勤務制度</t>
    <phoneticPr fontId="12"/>
  </si>
  <si>
    <r>
      <t>②</t>
    </r>
    <r>
      <rPr>
        <sz val="10"/>
        <rFont val="ＭＳ Ｐゴシック"/>
        <family val="3"/>
        <charset val="128"/>
      </rPr>
      <t>育児休業に関する制度に準ずる措置</t>
    </r>
    <phoneticPr fontId="12"/>
  </si>
  <si>
    <r>
      <t>③</t>
    </r>
    <r>
      <rPr>
        <sz val="10"/>
        <rFont val="ＭＳ Ｐゴシック"/>
        <family val="3"/>
        <charset val="128"/>
      </rPr>
      <t>フレックスタイム制</t>
    </r>
    <phoneticPr fontId="12"/>
  </si>
  <si>
    <r>
      <t>⑤</t>
    </r>
    <r>
      <rPr>
        <sz val="10"/>
        <rFont val="ＭＳ Ｐゴシック"/>
        <family val="3"/>
        <charset val="128"/>
      </rPr>
      <t>所定外労働をさせない制度</t>
    </r>
    <phoneticPr fontId="12"/>
  </si>
  <si>
    <r>
      <t xml:space="preserve">⑥事業所内託児施設の運営
</t>
    </r>
    <r>
      <rPr>
        <sz val="9"/>
        <color indexed="8"/>
        <rFont val="ＭＳ Ｐゴシック"/>
        <family val="3"/>
        <charset val="128"/>
      </rPr>
      <t>（共同運営や保育施設と契約している場合も含む）</t>
    </r>
    <rPh sb="5" eb="7">
      <t>タクジ</t>
    </rPh>
    <phoneticPr fontId="12"/>
  </si>
  <si>
    <r>
      <t>⑦</t>
    </r>
    <r>
      <rPr>
        <sz val="10"/>
        <rFont val="ＭＳ Ｐゴシック"/>
        <family val="3"/>
        <charset val="128"/>
      </rPr>
      <t>育児サービス費用を補助する制度
（ベビーシッターや</t>
    </r>
    <r>
      <rPr>
        <sz val="10"/>
        <color theme="1"/>
        <rFont val="ＭＳ Ｐゴシック"/>
        <family val="3"/>
        <charset val="128"/>
      </rPr>
      <t>託児</t>
    </r>
    <r>
      <rPr>
        <sz val="10"/>
        <rFont val="ＭＳ Ｐゴシック"/>
        <family val="3"/>
        <charset val="128"/>
      </rPr>
      <t>施設の利用料補助等）</t>
    </r>
    <rPh sb="26" eb="28">
      <t>タクジ</t>
    </rPh>
    <phoneticPr fontId="12"/>
  </si>
  <si>
    <r>
      <t>子の看護休暇について、従業員に対する次の配慮のうち、</t>
    </r>
    <r>
      <rPr>
        <b/>
        <sz val="11"/>
        <color theme="1"/>
        <rFont val="ＭＳ Ｐゴシック"/>
        <family val="3"/>
        <charset val="128"/>
      </rPr>
      <t>何</t>
    </r>
    <r>
      <rPr>
        <b/>
        <sz val="11"/>
        <rFont val="ＭＳ Ｐゴシック"/>
        <family val="3"/>
        <charset val="128"/>
      </rPr>
      <t>項目</t>
    </r>
    <r>
      <rPr>
        <sz val="11"/>
        <rFont val="ＭＳ Ｐゴシック"/>
        <family val="3"/>
        <charset val="128"/>
      </rPr>
      <t>実施していますか。</t>
    </r>
    <rPh sb="0" eb="1">
      <t>コ</t>
    </rPh>
    <rPh sb="2" eb="4">
      <t>カンゴ</t>
    </rPh>
    <rPh sb="4" eb="6">
      <t>キュウカ</t>
    </rPh>
    <rPh sb="11" eb="14">
      <t>ジュウギョウイン</t>
    </rPh>
    <rPh sb="15" eb="16">
      <t>タイ</t>
    </rPh>
    <rPh sb="18" eb="19">
      <t>ツギ</t>
    </rPh>
    <rPh sb="20" eb="22">
      <t>ハイリョ</t>
    </rPh>
    <rPh sb="26" eb="27">
      <t>ナン</t>
    </rPh>
    <rPh sb="27" eb="29">
      <t>コウモク</t>
    </rPh>
    <rPh sb="29" eb="31">
      <t>ジッシ</t>
    </rPh>
    <phoneticPr fontId="12"/>
  </si>
  <si>
    <r>
      <t>③</t>
    </r>
    <r>
      <rPr>
        <sz val="11"/>
        <color theme="1"/>
        <rFont val="ＭＳ Ｐゴシック"/>
        <family val="2"/>
        <charset val="128"/>
        <scheme val="minor"/>
      </rPr>
      <t>時間単位での付与</t>
    </r>
    <phoneticPr fontId="12"/>
  </si>
  <si>
    <r>
      <t>介護休暇について、従業員に対する次の配慮のうち、</t>
    </r>
    <r>
      <rPr>
        <b/>
        <sz val="11"/>
        <color theme="1"/>
        <rFont val="ＭＳ Ｐゴシック"/>
        <family val="3"/>
        <charset val="128"/>
      </rPr>
      <t>何</t>
    </r>
    <r>
      <rPr>
        <b/>
        <sz val="11"/>
        <rFont val="ＭＳ Ｐゴシック"/>
        <family val="3"/>
        <charset val="128"/>
      </rPr>
      <t>項目</t>
    </r>
    <r>
      <rPr>
        <sz val="11"/>
        <rFont val="ＭＳ Ｐゴシック"/>
        <family val="3"/>
        <charset val="128"/>
      </rPr>
      <t>実施していますか。</t>
    </r>
    <rPh sb="0" eb="2">
      <t>カイゴ</t>
    </rPh>
    <rPh sb="2" eb="4">
      <t>キュウカ</t>
    </rPh>
    <rPh sb="9" eb="12">
      <t>ジュウギョウイン</t>
    </rPh>
    <rPh sb="13" eb="14">
      <t>タイ</t>
    </rPh>
    <rPh sb="16" eb="17">
      <t>ツギ</t>
    </rPh>
    <rPh sb="18" eb="20">
      <t>ハイリョ</t>
    </rPh>
    <rPh sb="24" eb="25">
      <t>ナン</t>
    </rPh>
    <rPh sb="25" eb="27">
      <t>コウモク</t>
    </rPh>
    <rPh sb="27" eb="29">
      <t>ジッシ</t>
    </rPh>
    <phoneticPr fontId="12"/>
  </si>
  <si>
    <r>
      <t>②</t>
    </r>
    <r>
      <rPr>
        <sz val="11"/>
        <color theme="1"/>
        <rFont val="ＭＳ Ｐゴシック"/>
        <family val="2"/>
        <charset val="128"/>
        <scheme val="minor"/>
      </rPr>
      <t>時間単位での付与。</t>
    </r>
    <rPh sb="1" eb="3">
      <t>ジカン</t>
    </rPh>
    <rPh sb="3" eb="5">
      <t>タンイ</t>
    </rPh>
    <rPh sb="7" eb="9">
      <t>フヨ</t>
    </rPh>
    <phoneticPr fontId="12"/>
  </si>
  <si>
    <t>子供が生まれる際の父親の休暇制度がある。</t>
    <rPh sb="0" eb="2">
      <t>コドモ</t>
    </rPh>
    <rPh sb="3" eb="4">
      <t>ウ</t>
    </rPh>
    <rPh sb="7" eb="8">
      <t>サイ</t>
    </rPh>
    <rPh sb="9" eb="11">
      <t>チチオヤ</t>
    </rPh>
    <rPh sb="12" eb="14">
      <t>キュウカ</t>
    </rPh>
    <rPh sb="14" eb="16">
      <t>セイド</t>
    </rPh>
    <phoneticPr fontId="12"/>
  </si>
  <si>
    <t>いいえ</t>
    <phoneticPr fontId="12"/>
  </si>
  <si>
    <t>前々年（度）に残った年次有給休暇の積立制度を設けている。</t>
    <rPh sb="0" eb="2">
      <t>ゼンゼン</t>
    </rPh>
    <rPh sb="2" eb="3">
      <t>トシ</t>
    </rPh>
    <rPh sb="4" eb="5">
      <t>タビ</t>
    </rPh>
    <rPh sb="7" eb="8">
      <t>ノコ</t>
    </rPh>
    <rPh sb="10" eb="12">
      <t>ネンジ</t>
    </rPh>
    <rPh sb="12" eb="14">
      <t>ユウキュウ</t>
    </rPh>
    <rPh sb="14" eb="16">
      <t>キュウカ</t>
    </rPh>
    <rPh sb="17" eb="19">
      <t>ツミタテ</t>
    </rPh>
    <rPh sb="19" eb="21">
      <t>セイド</t>
    </rPh>
    <rPh sb="22" eb="23">
      <t>モウ</t>
    </rPh>
    <phoneticPr fontId="12"/>
  </si>
  <si>
    <t>妊娠、出産、育児、介護を理由に退職した従業員を対象とした再雇用制度がある。</t>
    <rPh sb="0" eb="2">
      <t>ニンシン</t>
    </rPh>
    <rPh sb="3" eb="5">
      <t>シュッサン</t>
    </rPh>
    <rPh sb="6" eb="8">
      <t>イクジ</t>
    </rPh>
    <rPh sb="9" eb="11">
      <t>カイゴ</t>
    </rPh>
    <rPh sb="12" eb="14">
      <t>リユウ</t>
    </rPh>
    <rPh sb="15" eb="17">
      <t>タイショク</t>
    </rPh>
    <rPh sb="19" eb="22">
      <t>ジュウギョウイン</t>
    </rPh>
    <rPh sb="23" eb="25">
      <t>タイショウ</t>
    </rPh>
    <rPh sb="28" eb="31">
      <t>サイコヨウ</t>
    </rPh>
    <rPh sb="31" eb="33">
      <t>セイド</t>
    </rPh>
    <phoneticPr fontId="12"/>
  </si>
  <si>
    <r>
      <t>次の制度等のうち、</t>
    </r>
    <r>
      <rPr>
        <b/>
        <sz val="11"/>
        <color theme="1"/>
        <rFont val="ＭＳ Ｐゴシック"/>
        <family val="3"/>
        <charset val="128"/>
      </rPr>
      <t>有給</t>
    </r>
    <r>
      <rPr>
        <sz val="11"/>
        <color theme="1"/>
        <rFont val="ＭＳ Ｐゴシック"/>
        <family val="3"/>
        <charset val="128"/>
      </rPr>
      <t>としているものが、いくつありますか。（一部支給でも可）</t>
    </r>
    <rPh sb="0" eb="1">
      <t>ツギ</t>
    </rPh>
    <rPh sb="2" eb="4">
      <t>セイド</t>
    </rPh>
    <rPh sb="4" eb="5">
      <t>トウ</t>
    </rPh>
    <rPh sb="9" eb="11">
      <t>ユウキュウ</t>
    </rPh>
    <rPh sb="30" eb="32">
      <t>イチブ</t>
    </rPh>
    <rPh sb="32" eb="34">
      <t>シキュウ</t>
    </rPh>
    <rPh sb="36" eb="37">
      <t>カ</t>
    </rPh>
    <phoneticPr fontId="12"/>
  </si>
  <si>
    <t>⑦独自の有給休暇制度
　（休暇名：　　　　　　　　　　）</t>
    <rPh sb="1" eb="3">
      <t>ドクジ</t>
    </rPh>
    <rPh sb="4" eb="6">
      <t>ユウキュウ</t>
    </rPh>
    <rPh sb="6" eb="8">
      <t>キュウカ</t>
    </rPh>
    <rPh sb="8" eb="10">
      <t>セイド</t>
    </rPh>
    <rPh sb="13" eb="15">
      <t>キュウカ</t>
    </rPh>
    <rPh sb="15" eb="16">
      <t>メイ</t>
    </rPh>
    <phoneticPr fontId="12"/>
  </si>
  <si>
    <t>②「育児時間」：出産後１歳未満の子どもを育てる女性から請求があった場合、1日2回それぞれ30分以上、育児のための時間を与えなければなりません。（労働基準法第67条）</t>
    <phoneticPr fontId="12"/>
  </si>
  <si>
    <r>
      <rPr>
        <b/>
        <sz val="18"/>
        <color theme="1"/>
        <rFont val="HG丸ｺﾞｼｯｸM-PRO"/>
        <family val="3"/>
        <charset val="128"/>
      </rPr>
      <t>【法定を超える内容チェック表３】</t>
    </r>
    <r>
      <rPr>
        <b/>
        <sz val="12"/>
        <color theme="1"/>
        <rFont val="HG丸ｺﾞｼｯｸM-PRO"/>
        <family val="3"/>
        <charset val="128"/>
      </rPr>
      <t xml:space="preserve">
　各Ｑの「はい」または「いいえ」、「該当項目」に■ をご記入下さい。</t>
    </r>
    <rPh sb="1" eb="3">
      <t>ホウテイ</t>
    </rPh>
    <rPh sb="4" eb="5">
      <t>コ</t>
    </rPh>
    <rPh sb="7" eb="9">
      <t>ナイヨウ</t>
    </rPh>
    <rPh sb="13" eb="14">
      <t>ヒョウ</t>
    </rPh>
    <rPh sb="35" eb="37">
      <t>ガイトウ</t>
    </rPh>
    <rPh sb="37" eb="39">
      <t>コウモク</t>
    </rPh>
    <phoneticPr fontId="12"/>
  </si>
  <si>
    <t>★</t>
    <phoneticPr fontId="12"/>
  </si>
  <si>
    <t>企業体名：</t>
    <phoneticPr fontId="2"/>
  </si>
  <si>
    <t>活動したことを証明する資料と活動箇所が確認できる資料を添付すること。</t>
    <phoneticPr fontId="2"/>
  </si>
  <si>
    <t>活動箇所が確認できる資料を添付すること。</t>
    <phoneticPr fontId="2"/>
  </si>
  <si>
    <t>労働福祉関連の状況(a 障がい者雇用の実態)</t>
    <phoneticPr fontId="2"/>
  </si>
  <si>
    <t>a 障がい者雇用の実態</t>
    <phoneticPr fontId="2"/>
  </si>
  <si>
    <t xml:space="preserve">  下記の①及び②のどちらかの方法で提出すること。</t>
    <rPh sb="2" eb="4">
      <t>カキ</t>
    </rPh>
    <rPh sb="6" eb="7">
      <t>オヨ</t>
    </rPh>
    <rPh sb="18" eb="20">
      <t>テイシュツ</t>
    </rPh>
    <phoneticPr fontId="2"/>
  </si>
  <si>
    <t>①</t>
    <phoneticPr fontId="2"/>
  </si>
  <si>
    <t>本様式による提出。</t>
    <phoneticPr fontId="2"/>
  </si>
  <si>
    <t>②</t>
    <phoneticPr fontId="2"/>
  </si>
  <si>
    <t>従業員の雇用状況</t>
    <rPh sb="0" eb="3">
      <t>ジュウギョウイン</t>
    </rPh>
    <rPh sb="4" eb="6">
      <t>コヨウ</t>
    </rPh>
    <rPh sb="6" eb="8">
      <t>ジョウキョウ</t>
    </rPh>
    <phoneticPr fontId="2"/>
  </si>
  <si>
    <t>常用雇用労働者数 （人）</t>
    <rPh sb="0" eb="2">
      <t>ジョウヨウ</t>
    </rPh>
    <rPh sb="2" eb="4">
      <t>コヨウ</t>
    </rPh>
    <rPh sb="4" eb="7">
      <t>ロウドウシャ</t>
    </rPh>
    <rPh sb="7" eb="8">
      <t>スウ</t>
    </rPh>
    <phoneticPr fontId="2"/>
  </si>
  <si>
    <t>短時間労働者数 （人）</t>
    <rPh sb="0" eb="3">
      <t>タンジカン</t>
    </rPh>
    <rPh sb="3" eb="6">
      <t>ロウドウシャ</t>
    </rPh>
    <rPh sb="6" eb="7">
      <t>スウ</t>
    </rPh>
    <phoneticPr fontId="2"/>
  </si>
  <si>
    <t>１週間の所定労働時間が30時間以上</t>
    <rPh sb="1" eb="3">
      <t>シュウカン</t>
    </rPh>
    <rPh sb="4" eb="6">
      <t>ショテイ</t>
    </rPh>
    <rPh sb="6" eb="8">
      <t>ロウドウ</t>
    </rPh>
    <rPh sb="8" eb="10">
      <t>ジカン</t>
    </rPh>
    <rPh sb="13" eb="15">
      <t>ジカン</t>
    </rPh>
    <rPh sb="15" eb="17">
      <t>イジョウ</t>
    </rPh>
    <phoneticPr fontId="2"/>
  </si>
  <si>
    <t>１週間の所定労働時間が20時間以上30時間未満</t>
    <rPh sb="1" eb="3">
      <t>シュウカン</t>
    </rPh>
    <rPh sb="4" eb="6">
      <t>ショテイ</t>
    </rPh>
    <rPh sb="6" eb="8">
      <t>ロウドウ</t>
    </rPh>
    <rPh sb="8" eb="10">
      <t>ジカン</t>
    </rPh>
    <rPh sb="13" eb="15">
      <t>ジカン</t>
    </rPh>
    <rPh sb="15" eb="17">
      <t>イジョウ</t>
    </rPh>
    <rPh sb="19" eb="21">
      <t>ジカン</t>
    </rPh>
    <rPh sb="21" eb="23">
      <t>ミマン</t>
    </rPh>
    <phoneticPr fontId="2"/>
  </si>
  <si>
    <t>障がい者の雇用状況</t>
  </si>
  <si>
    <t>常用雇用労働者数</t>
    <rPh sb="0" eb="2">
      <t>ジョウヨウ</t>
    </rPh>
    <rPh sb="2" eb="4">
      <t>コヨウ</t>
    </rPh>
    <rPh sb="4" eb="7">
      <t>ロウドウシャ</t>
    </rPh>
    <rPh sb="7" eb="8">
      <t>スウ</t>
    </rPh>
    <phoneticPr fontId="2"/>
  </si>
  <si>
    <t>短時間労働者数</t>
    <rPh sb="0" eb="3">
      <t>タンジカン</t>
    </rPh>
    <rPh sb="3" eb="6">
      <t>ロウドウシャ</t>
    </rPh>
    <rPh sb="6" eb="7">
      <t>スウ</t>
    </rPh>
    <phoneticPr fontId="2"/>
  </si>
  <si>
    <t>（人）</t>
  </si>
  <si>
    <t>換算値</t>
    <rPh sb="0" eb="2">
      <t>カンザン</t>
    </rPh>
    <rPh sb="2" eb="3">
      <t>チ</t>
    </rPh>
    <phoneticPr fontId="2"/>
  </si>
  <si>
    <t>身体障がい者</t>
    <rPh sb="0" eb="2">
      <t>シンタイ</t>
    </rPh>
    <phoneticPr fontId="2"/>
  </si>
  <si>
    <t>１級</t>
    <rPh sb="1" eb="2">
      <t>キュウ</t>
    </rPh>
    <phoneticPr fontId="2"/>
  </si>
  <si>
    <t>重度</t>
    <rPh sb="0" eb="2">
      <t>ジュウド</t>
    </rPh>
    <phoneticPr fontId="2"/>
  </si>
  <si>
    <t>２級</t>
    <rPh sb="1" eb="2">
      <t>キュウ</t>
    </rPh>
    <phoneticPr fontId="2"/>
  </si>
  <si>
    <t>３級</t>
    <rPh sb="1" eb="2">
      <t>キュウ</t>
    </rPh>
    <phoneticPr fontId="2"/>
  </si>
  <si>
    <t>（３級の障がいを２つ以上重複して有する方）</t>
    <rPh sb="2" eb="3">
      <t>キュウ</t>
    </rPh>
    <rPh sb="10" eb="12">
      <t>イジョウ</t>
    </rPh>
    <rPh sb="16" eb="17">
      <t>ユウ</t>
    </rPh>
    <rPh sb="19" eb="20">
      <t>カタ</t>
    </rPh>
    <phoneticPr fontId="2"/>
  </si>
  <si>
    <t>（単一障がいの方）</t>
    <rPh sb="7" eb="8">
      <t>カタ</t>
    </rPh>
    <phoneticPr fontId="2"/>
  </si>
  <si>
    <t>４級</t>
    <rPh sb="1" eb="2">
      <t>キュウ</t>
    </rPh>
    <phoneticPr fontId="2"/>
  </si>
  <si>
    <t>５級</t>
    <rPh sb="1" eb="2">
      <t>キュウ</t>
    </rPh>
    <phoneticPr fontId="2"/>
  </si>
  <si>
    <t>６級</t>
    <rPh sb="1" eb="2">
      <t>キュウ</t>
    </rPh>
    <phoneticPr fontId="2"/>
  </si>
  <si>
    <t>（７級の障がいを重複している方も含む）</t>
    <rPh sb="14" eb="15">
      <t>カタ</t>
    </rPh>
    <rPh sb="16" eb="17">
      <t>フク</t>
    </rPh>
    <phoneticPr fontId="2"/>
  </si>
  <si>
    <t>知的障がい者</t>
  </si>
  <si>
    <t>療育手帳　：　「Ａ」の方</t>
    <rPh sb="0" eb="2">
      <t>リョウイク</t>
    </rPh>
    <rPh sb="2" eb="4">
      <t>テチョウ</t>
    </rPh>
    <rPh sb="11" eb="12">
      <t>カタ</t>
    </rPh>
    <phoneticPr fontId="2"/>
  </si>
  <si>
    <t>療育手帳　：　「Ｂ」の方</t>
    <rPh sb="0" eb="2">
      <t>リョウイク</t>
    </rPh>
    <rPh sb="2" eb="4">
      <t>テチョウ</t>
    </rPh>
    <rPh sb="11" eb="12">
      <t>カタ</t>
    </rPh>
    <phoneticPr fontId="2"/>
  </si>
  <si>
    <t>精神障がい者</t>
  </si>
  <si>
    <t>精神障がい者保健福祉手帳所持者</t>
    <rPh sb="6" eb="8">
      <t>ホケン</t>
    </rPh>
    <rPh sb="8" eb="10">
      <t>フクシ</t>
    </rPh>
    <rPh sb="10" eb="12">
      <t>テチョウ</t>
    </rPh>
    <rPh sb="12" eb="15">
      <t>ショジシャ</t>
    </rPh>
    <phoneticPr fontId="2"/>
  </si>
  <si>
    <t>精神障がい者保健福祉手帳を所持していない方</t>
    <rPh sb="6" eb="8">
      <t>ホケン</t>
    </rPh>
    <rPh sb="8" eb="10">
      <t>フクシ</t>
    </rPh>
    <rPh sb="10" eb="12">
      <t>テチョウ</t>
    </rPh>
    <rPh sb="13" eb="15">
      <t>ショジ</t>
    </rPh>
    <rPh sb="20" eb="21">
      <t>カタ</t>
    </rPh>
    <phoneticPr fontId="2"/>
  </si>
  <si>
    <t>障がい者雇用率の算定対象外</t>
    <rPh sb="12" eb="13">
      <t>ガイ</t>
    </rPh>
    <phoneticPr fontId="2"/>
  </si>
  <si>
    <r>
      <t>除外率　　　　</t>
    </r>
    <r>
      <rPr>
        <sz val="9"/>
        <rFont val="ＭＳ Ｐ明朝"/>
        <family val="1"/>
        <charset val="128"/>
      </rPr>
      <t/>
    </r>
    <rPh sb="0" eb="2">
      <t>ジョガイ</t>
    </rPh>
    <rPh sb="2" eb="3">
      <t>リツ</t>
    </rPh>
    <phoneticPr fontId="2"/>
  </si>
  <si>
    <t>％</t>
  </si>
  <si>
    <t>（※ 建設業の除外率20.0％）</t>
    <phoneticPr fontId="2"/>
  </si>
  <si>
    <t>法定雇用義務数の算出の基礎となる常用雇用労働者数</t>
    <rPh sb="0" eb="2">
      <t>ホウテイ</t>
    </rPh>
    <rPh sb="2" eb="4">
      <t>コヨウ</t>
    </rPh>
    <rPh sb="4" eb="6">
      <t>ギム</t>
    </rPh>
    <rPh sb="6" eb="7">
      <t>スウ</t>
    </rPh>
    <rPh sb="8" eb="10">
      <t>サンシュツ</t>
    </rPh>
    <rPh sb="11" eb="13">
      <t>キソ</t>
    </rPh>
    <rPh sb="16" eb="18">
      <t>ジョウヨウ</t>
    </rPh>
    <rPh sb="18" eb="20">
      <t>コヨウ</t>
    </rPh>
    <rPh sb="20" eb="23">
      <t>ロウドウシャ</t>
    </rPh>
    <rPh sb="23" eb="24">
      <t>スウ</t>
    </rPh>
    <phoneticPr fontId="2"/>
  </si>
  <si>
    <r>
      <t>（d）＝ （a）＋（b）×0.5－</t>
    </r>
    <r>
      <rPr>
        <u/>
        <sz val="10"/>
        <rFont val="ＭＳ Ｐ明朝"/>
        <family val="1"/>
        <charset val="128"/>
      </rPr>
      <t>{（a）＋（b）×0.5 }×（c）／100</t>
    </r>
    <r>
      <rPr>
        <sz val="10"/>
        <rFont val="ＭＳ Ｐ明朝"/>
        <family val="1"/>
        <charset val="128"/>
      </rPr>
      <t>　</t>
    </r>
  </si>
  <si>
    <t>（下線部分は小数点以下切捨て）</t>
    <phoneticPr fontId="2"/>
  </si>
  <si>
    <t>（f）</t>
    <phoneticPr fontId="2"/>
  </si>
  <si>
    <t>法定雇用義務数　</t>
    <rPh sb="0" eb="2">
      <t>ホウテイ</t>
    </rPh>
    <rPh sb="2" eb="4">
      <t>コヨウ</t>
    </rPh>
    <rPh sb="4" eb="6">
      <t>ギム</t>
    </rPh>
    <rPh sb="6" eb="7">
      <t>スウ</t>
    </rPh>
    <phoneticPr fontId="2"/>
  </si>
  <si>
    <r>
      <t>（f） ＝ （d）×（e）　　　　　</t>
    </r>
    <r>
      <rPr>
        <sz val="9"/>
        <rFont val="ＭＳ Ｐ明朝"/>
        <family val="1"/>
        <charset val="128"/>
      </rPr>
      <t>　（小数点以下切捨て）</t>
    </r>
    <phoneticPr fontId="2"/>
  </si>
  <si>
    <t>(g)</t>
  </si>
  <si>
    <t>雇用している障がい者数</t>
    <rPh sb="0" eb="2">
      <t>コヨウ</t>
    </rPh>
    <rPh sb="10" eb="11">
      <t>スウ</t>
    </rPh>
    <phoneticPr fontId="2"/>
  </si>
  <si>
    <r>
      <rPr>
        <b/>
        <sz val="12"/>
        <rFont val="ＭＳ Ｐ明朝"/>
        <family val="1"/>
        <charset val="128"/>
      </rPr>
      <t>判定</t>
    </r>
    <r>
      <rPr>
        <sz val="10"/>
        <rFont val="ＭＳ Ｐ明朝"/>
        <family val="1"/>
        <charset val="128"/>
      </rPr>
      <t xml:space="preserve">　：　（f）と（g）を比較し、　「（f）＜（g）」のときに評価する  </t>
    </r>
    <rPh sb="0" eb="2">
      <t>ハンテイ</t>
    </rPh>
    <rPh sb="13" eb="15">
      <t>ヒカク</t>
    </rPh>
    <rPh sb="31" eb="33">
      <t>ヒョウカ</t>
    </rPh>
    <phoneticPr fontId="2"/>
  </si>
  <si>
    <t>(1)</t>
    <phoneticPr fontId="2"/>
  </si>
  <si>
    <t>身体障がい者手帳、療育手帳、精神障がい者保健福祉手帳の写しは添付不要。</t>
    <rPh sb="0" eb="2">
      <t>シンタイ</t>
    </rPh>
    <rPh sb="2" eb="3">
      <t>ショウ</t>
    </rPh>
    <rPh sb="5" eb="6">
      <t>シャ</t>
    </rPh>
    <rPh sb="6" eb="8">
      <t>テチョウ</t>
    </rPh>
    <rPh sb="27" eb="28">
      <t>ウツ</t>
    </rPh>
    <rPh sb="30" eb="32">
      <t>テンプ</t>
    </rPh>
    <rPh sb="32" eb="34">
      <t>フヨウ</t>
    </rPh>
    <phoneticPr fontId="2"/>
  </si>
  <si>
    <r>
      <t>特別共同企業体の代表者以外の</t>
    </r>
    <r>
      <rPr>
        <b/>
        <sz val="11"/>
        <color rgb="FFFF0000"/>
        <rFont val="ＭＳ Ｐ明朝"/>
        <family val="1"/>
        <charset val="128"/>
      </rPr>
      <t>構成員</t>
    </r>
    <r>
      <rPr>
        <sz val="11"/>
        <color rgb="FFFF0000"/>
        <rFont val="ＭＳ Ｐ明朝"/>
        <family val="1"/>
        <charset val="128"/>
      </rPr>
      <t>（第２グループ）用</t>
    </r>
    <rPh sb="25" eb="26">
      <t>ヨウ</t>
    </rPh>
    <phoneticPr fontId="2"/>
  </si>
  <si>
    <r>
      <t>構成員</t>
    </r>
    <r>
      <rPr>
        <sz val="11"/>
        <color theme="1"/>
        <rFont val="ＭＳ Ｐ明朝"/>
        <family val="1"/>
        <charset val="128"/>
      </rPr>
      <t>名：</t>
    </r>
    <rPh sb="0" eb="3">
      <t>コウセイイン</t>
    </rPh>
    <rPh sb="3" eb="4">
      <t>メイ</t>
    </rPh>
    <phoneticPr fontId="2"/>
  </si>
  <si>
    <r>
      <t>特別共同企業体の</t>
    </r>
    <r>
      <rPr>
        <b/>
        <sz val="11"/>
        <color rgb="FFFF0000"/>
        <rFont val="ＭＳ Ｐ明朝"/>
        <family val="1"/>
        <charset val="128"/>
      </rPr>
      <t>代表者</t>
    </r>
    <r>
      <rPr>
        <sz val="11"/>
        <color rgb="FFFF0000"/>
        <rFont val="ＭＳ Ｐ明朝"/>
        <family val="1"/>
        <charset val="128"/>
      </rPr>
      <t>（第１グループ）用</t>
    </r>
    <rPh sb="19" eb="20">
      <t>ヨウ</t>
    </rPh>
    <phoneticPr fontId="2"/>
  </si>
  <si>
    <r>
      <rPr>
        <b/>
        <sz val="11"/>
        <color theme="1"/>
        <rFont val="ＭＳ Ｐ明朝"/>
        <family val="1"/>
        <charset val="128"/>
      </rPr>
      <t>代表者</t>
    </r>
    <r>
      <rPr>
        <sz val="11"/>
        <color theme="1"/>
        <rFont val="ＭＳ Ｐ明朝"/>
        <family val="1"/>
        <charset val="128"/>
      </rPr>
      <t>名：</t>
    </r>
    <rPh sb="0" eb="3">
      <t>ダイヒョウシャ</t>
    </rPh>
    <rPh sb="3" eb="4">
      <t>メイ</t>
    </rPh>
    <phoneticPr fontId="2"/>
  </si>
  <si>
    <t>アスファルト舗装工事・特殊舗装工事（旧舗装工事）</t>
    <rPh sb="6" eb="8">
      <t>ホソウ</t>
    </rPh>
    <rPh sb="8" eb="10">
      <t>コウジ</t>
    </rPh>
    <rPh sb="11" eb="13">
      <t>トクシュ</t>
    </rPh>
    <rPh sb="13" eb="15">
      <t>ホソウ</t>
    </rPh>
    <rPh sb="15" eb="17">
      <t>コウジ</t>
    </rPh>
    <rPh sb="18" eb="19">
      <t>キュウ</t>
    </rPh>
    <rPh sb="19" eb="21">
      <t>ホソウ</t>
    </rPh>
    <rPh sb="21" eb="23">
      <t>コウジ</t>
    </rPh>
    <phoneticPr fontId="2"/>
  </si>
  <si>
    <t>アスファルト舗装工事・特殊舗装工事（旧舗装工事）、維持修繕工事</t>
    <rPh sb="6" eb="8">
      <t>ホソウ</t>
    </rPh>
    <rPh sb="8" eb="10">
      <t>コウジ</t>
    </rPh>
    <rPh sb="11" eb="13">
      <t>トクシュ</t>
    </rPh>
    <rPh sb="13" eb="15">
      <t>ホソウ</t>
    </rPh>
    <rPh sb="15" eb="17">
      <t>コウジ</t>
    </rPh>
    <rPh sb="18" eb="19">
      <t>キュウ</t>
    </rPh>
    <rPh sb="19" eb="21">
      <t>ホソウ</t>
    </rPh>
    <rPh sb="21" eb="23">
      <t>コウジ</t>
    </rPh>
    <rPh sb="25" eb="27">
      <t>イジ</t>
    </rPh>
    <rPh sb="27" eb="29">
      <t>シュウゼン</t>
    </rPh>
    <rPh sb="29" eb="31">
      <t>コウジ</t>
    </rPh>
    <phoneticPr fontId="2"/>
  </si>
  <si>
    <t>労働福祉関連の状況(b 育児・介護休業に関する制度)</t>
    <phoneticPr fontId="2"/>
  </si>
  <si>
    <t>b 育児・介護休業に関する制度（下記①、②のいずれかの取組みを評価する）</t>
    <rPh sb="31" eb="33">
      <t>ヒョウカ</t>
    </rPh>
    <phoneticPr fontId="2"/>
  </si>
  <si>
    <t>こっころカンパニーの認定で提出する場合は、①への入力は不要。</t>
    <rPh sb="10" eb="12">
      <t>ニンテイ</t>
    </rPh>
    <rPh sb="13" eb="15">
      <t>テイシュツ</t>
    </rPh>
    <rPh sb="17" eb="19">
      <t>バアイ</t>
    </rPh>
    <rPh sb="24" eb="26">
      <t>ニュウリョク</t>
    </rPh>
    <rPh sb="27" eb="29">
      <t>フヨウ</t>
    </rPh>
    <phoneticPr fontId="2"/>
  </si>
  <si>
    <t>工事名</t>
    <phoneticPr fontId="2"/>
  </si>
  <si>
    <t>⑨</t>
    <phoneticPr fontId="2"/>
  </si>
  <si>
    <t>施工実績として提出する工事の「工事種別」及び「建設工事の種類」が確認できる資料</t>
    <rPh sb="0" eb="2">
      <t>セコウ</t>
    </rPh>
    <rPh sb="2" eb="4">
      <t>ジッセキ</t>
    </rPh>
    <rPh sb="7" eb="9">
      <t>テイシュツ</t>
    </rPh>
    <rPh sb="11" eb="13">
      <t>コウジ</t>
    </rPh>
    <rPh sb="15" eb="17">
      <t>コウジ</t>
    </rPh>
    <rPh sb="17" eb="19">
      <t>シュベツ</t>
    </rPh>
    <rPh sb="20" eb="21">
      <t>オヨ</t>
    </rPh>
    <rPh sb="23" eb="25">
      <t>ケンセツ</t>
    </rPh>
    <rPh sb="25" eb="27">
      <t>コウジ</t>
    </rPh>
    <rPh sb="28" eb="30">
      <t>シュルイ</t>
    </rPh>
    <rPh sb="32" eb="34">
      <t>カクニン</t>
    </rPh>
    <rPh sb="37" eb="39">
      <t>シリョウ</t>
    </rPh>
    <phoneticPr fontId="2"/>
  </si>
  <si>
    <t>工事種別、建設工事の種類</t>
    <rPh sb="0" eb="2">
      <t>コウジ</t>
    </rPh>
    <rPh sb="2" eb="4">
      <t>シュベツ</t>
    </rPh>
    <rPh sb="5" eb="7">
      <t>ケンセツ</t>
    </rPh>
    <rPh sb="7" eb="9">
      <t>コウジ</t>
    </rPh>
    <rPh sb="10" eb="12">
      <t>シュルイ</t>
    </rPh>
    <phoneticPr fontId="2"/>
  </si>
  <si>
    <t>円</t>
    <phoneticPr fontId="2"/>
  </si>
  <si>
    <t>円</t>
    <phoneticPr fontId="2"/>
  </si>
  <si>
    <t>⑪</t>
    <phoneticPr fontId="2"/>
  </si>
  <si>
    <t>⑪</t>
    <phoneticPr fontId="2"/>
  </si>
  <si>
    <t>施工経験として提出する工事の「工事種別」および「建設工事の種類」が確認できる資料</t>
    <rPh sb="0" eb="2">
      <t>セコウ</t>
    </rPh>
    <rPh sb="2" eb="4">
      <t>ケイケン</t>
    </rPh>
    <rPh sb="7" eb="9">
      <t>テイシュツ</t>
    </rPh>
    <rPh sb="11" eb="13">
      <t>コウジ</t>
    </rPh>
    <rPh sb="15" eb="17">
      <t>コウジ</t>
    </rPh>
    <rPh sb="17" eb="19">
      <t>シュベツ</t>
    </rPh>
    <rPh sb="24" eb="26">
      <t>ケンセツ</t>
    </rPh>
    <rPh sb="26" eb="28">
      <t>コウジ</t>
    </rPh>
    <rPh sb="29" eb="31">
      <t>シュルイ</t>
    </rPh>
    <rPh sb="33" eb="35">
      <t>カクニン</t>
    </rPh>
    <rPh sb="38" eb="40">
      <t>シリョウ</t>
    </rPh>
    <phoneticPr fontId="2"/>
  </si>
  <si>
    <t>円</t>
    <phoneticPr fontId="2"/>
  </si>
  <si>
    <t>円</t>
    <phoneticPr fontId="2"/>
  </si>
  <si>
    <t>円</t>
    <phoneticPr fontId="2"/>
  </si>
  <si>
    <t>工事種別</t>
    <rPh sb="0" eb="4">
      <t>コウジシュベツ</t>
    </rPh>
    <phoneticPr fontId="2"/>
  </si>
  <si>
    <t>建設工事の種類</t>
    <rPh sb="0" eb="4">
      <t>ケンセツコウジ</t>
    </rPh>
    <rPh sb="5" eb="7">
      <t>シュルイ</t>
    </rPh>
    <phoneticPr fontId="2"/>
  </si>
  <si>
    <t>工事種別／建設工事の種類</t>
    <rPh sb="0" eb="2">
      <t>コウジ</t>
    </rPh>
    <rPh sb="2" eb="4">
      <t>シュベツ</t>
    </rPh>
    <rPh sb="5" eb="7">
      <t>ケンセツ</t>
    </rPh>
    <rPh sb="7" eb="9">
      <t>コウジ</t>
    </rPh>
    <rPh sb="10" eb="12">
      <t>シュルイ</t>
    </rPh>
    <phoneticPr fontId="2"/>
  </si>
  <si>
    <t>従事</t>
    <rPh sb="0" eb="2">
      <t>ジュウジ</t>
    </rPh>
    <phoneticPr fontId="2"/>
  </si>
  <si>
    <t>工期（従事期間）</t>
    <phoneticPr fontId="2"/>
  </si>
  <si>
    <t>工期（従事期間）</t>
    <phoneticPr fontId="2"/>
  </si>
  <si>
    <t>工期（従事期間）</t>
    <phoneticPr fontId="2"/>
  </si>
  <si>
    <t xml:space="preserve">・ </t>
    <phoneticPr fontId="2"/>
  </si>
  <si>
    <t>技術提案が「有」の場合、その提案が採用されなかった場合の標準案での施工の意志の記載がない又は「無」と記載すると、標準点を０点とする。</t>
    <rPh sb="6" eb="7">
      <t>ア</t>
    </rPh>
    <phoneticPr fontId="2"/>
  </si>
  <si>
    <t xml:space="preserve">・ </t>
  </si>
  <si>
    <t>技術提案がない場合は、技術評価点の減点対象とする。</t>
    <phoneticPr fontId="2"/>
  </si>
  <si>
    <t>技術提案がない場合は、技術評価点の減点対象とする。</t>
    <phoneticPr fontId="2"/>
  </si>
  <si>
    <t xml:space="preserve">・ </t>
    <phoneticPr fontId="2"/>
  </si>
  <si>
    <t xml:space="preserve">・ </t>
    <phoneticPr fontId="2"/>
  </si>
  <si>
    <t xml:space="preserve">・ </t>
    <phoneticPr fontId="2"/>
  </si>
  <si>
    <t>技術提案がない場合は、技術評価点の減点対象とする。</t>
    <phoneticPr fontId="2"/>
  </si>
  <si>
    <t xml:space="preserve">・ </t>
    <phoneticPr fontId="2"/>
  </si>
  <si>
    <t xml:space="preserve">・ </t>
    <phoneticPr fontId="2"/>
  </si>
  <si>
    <t>工事名／工事種別／建設工事の種類</t>
    <rPh sb="0" eb="2">
      <t>コウジ</t>
    </rPh>
    <rPh sb="2" eb="3">
      <t>メイ</t>
    </rPh>
    <phoneticPr fontId="2"/>
  </si>
  <si>
    <t>工事名／工事種別／工事の種類</t>
    <rPh sb="0" eb="2">
      <t>コウジ</t>
    </rPh>
    <rPh sb="2" eb="3">
      <t>メイ</t>
    </rPh>
    <rPh sb="4" eb="8">
      <t>コウジシュベツ</t>
    </rPh>
    <rPh sb="9" eb="11">
      <t>コウジ</t>
    </rPh>
    <rPh sb="12" eb="14">
      <t>シュルイ</t>
    </rPh>
    <phoneticPr fontId="2"/>
  </si>
  <si>
    <r>
      <t>・各様式に記載された内容をこのシートの集計専用表で</t>
    </r>
    <r>
      <rPr>
        <sz val="12"/>
        <rFont val="ＭＳ Ｐゴシック"/>
        <family val="3"/>
        <charset val="128"/>
        <scheme val="minor"/>
      </rPr>
      <t xml:space="preserve">数式によりリンクさせています。
</t>
    </r>
    <phoneticPr fontId="2"/>
  </si>
  <si>
    <t xml:space="preserve">・集計専用表で集計した内容をコピー専用表で再集計していますので、企業震災内容の行数は１７行から８行に減っています。
</t>
    <rPh sb="1" eb="3">
      <t>シュウケイ</t>
    </rPh>
    <rPh sb="3" eb="5">
      <t>センヨウ</t>
    </rPh>
    <rPh sb="5" eb="6">
      <t>ヒョウ</t>
    </rPh>
    <rPh sb="7" eb="9">
      <t>シュウケイ</t>
    </rPh>
    <rPh sb="11" eb="13">
      <t>ナイヨウ</t>
    </rPh>
    <rPh sb="17" eb="19">
      <t>センヨウ</t>
    </rPh>
    <rPh sb="19" eb="20">
      <t>ヒョウ</t>
    </rPh>
    <rPh sb="21" eb="24">
      <t>サイシュウケイ</t>
    </rPh>
    <rPh sb="32" eb="34">
      <t>キギョウ</t>
    </rPh>
    <rPh sb="34" eb="36">
      <t>シンサイ</t>
    </rPh>
    <rPh sb="36" eb="38">
      <t>ナイヨウ</t>
    </rPh>
    <rPh sb="39" eb="41">
      <t>ギョウスウ</t>
    </rPh>
    <rPh sb="44" eb="45">
      <t>ギョウ</t>
    </rPh>
    <rPh sb="48" eb="49">
      <t>ギョウ</t>
    </rPh>
    <rPh sb="50" eb="51">
      <t>ヘ</t>
    </rPh>
    <phoneticPr fontId="2"/>
  </si>
  <si>
    <t>（会社記載欄：上表で『有』と選択した場合のみ必須）</t>
    <rPh sb="7" eb="9">
      <t>ジョウヒョウ</t>
    </rPh>
    <rPh sb="11" eb="12">
      <t>ア</t>
    </rPh>
    <rPh sb="14" eb="16">
      <t>センタク</t>
    </rPh>
    <rPh sb="18" eb="20">
      <t>バアイ</t>
    </rPh>
    <phoneticPr fontId="2"/>
  </si>
  <si>
    <t>島根県（総務部、農林水産部、土木部）発注工事以外の工事を評価対象にする場合は、各工事の工事成績評定書の写し及び工事種別・種類を証明する資料を添付すること。また、島根県発注工事以外の工事で成績評定対象外工事がある場合、成績評定対象外であることを確認するための発注者の証明書の写しを添付すること。</t>
    <rPh sb="53" eb="54">
      <t>オヨ</t>
    </rPh>
    <rPh sb="55" eb="57">
      <t>コウジ</t>
    </rPh>
    <rPh sb="57" eb="59">
      <t>シュベツ</t>
    </rPh>
    <rPh sb="60" eb="62">
      <t>シュルイ</t>
    </rPh>
    <rPh sb="63" eb="65">
      <t>ショウメイ</t>
    </rPh>
    <rPh sb="67" eb="69">
      <t>シリョウ</t>
    </rPh>
    <rPh sb="80" eb="83">
      <t>シマネケン</t>
    </rPh>
    <rPh sb="83" eb="85">
      <t>ハッチュウ</t>
    </rPh>
    <rPh sb="85" eb="87">
      <t>コウジ</t>
    </rPh>
    <rPh sb="87" eb="89">
      <t>イガイ</t>
    </rPh>
    <rPh sb="90" eb="92">
      <t>コウジ</t>
    </rPh>
    <rPh sb="93" eb="95">
      <t>セイセキ</t>
    </rPh>
    <rPh sb="95" eb="97">
      <t>ヒョウテイ</t>
    </rPh>
    <rPh sb="97" eb="99">
      <t>タイショウ</t>
    </rPh>
    <rPh sb="99" eb="100">
      <t>ガイ</t>
    </rPh>
    <rPh sb="100" eb="102">
      <t>コウジ</t>
    </rPh>
    <rPh sb="105" eb="107">
      <t>バアイ</t>
    </rPh>
    <rPh sb="108" eb="110">
      <t>セイセキ</t>
    </rPh>
    <rPh sb="110" eb="112">
      <t>ヒョウテイ</t>
    </rPh>
    <rPh sb="112" eb="114">
      <t>タイショウ</t>
    </rPh>
    <rPh sb="114" eb="115">
      <t>ガイ</t>
    </rPh>
    <rPh sb="121" eb="123">
      <t>カクニン</t>
    </rPh>
    <rPh sb="128" eb="131">
      <t>ハッチュウシャ</t>
    </rPh>
    <rPh sb="132" eb="134">
      <t>ショウメイ</t>
    </rPh>
    <rPh sb="134" eb="135">
      <t>ショ</t>
    </rPh>
    <rPh sb="136" eb="137">
      <t>ウツ</t>
    </rPh>
    <rPh sb="139" eb="141">
      <t>テンプ</t>
    </rPh>
    <phoneticPr fontId="2"/>
  </si>
  <si>
    <t>資料①～⑨で確認できる内容</t>
    <rPh sb="0" eb="2">
      <t>シリョウ</t>
    </rPh>
    <rPh sb="6" eb="8">
      <t>カクニン</t>
    </rPh>
    <rPh sb="11" eb="13">
      <t>ナイヨウ</t>
    </rPh>
    <phoneticPr fontId="2"/>
  </si>
  <si>
    <t>②+③+⑤+⑥+⑦+⑨</t>
    <phoneticPr fontId="2"/>
  </si>
  <si>
    <t>資料①～⑪で確認できる内容</t>
    <rPh sb="0" eb="2">
      <t>シリョウ</t>
    </rPh>
    <rPh sb="6" eb="8">
      <t>カクニン</t>
    </rPh>
    <rPh sb="11" eb="13">
      <t>ナイヨウ</t>
    </rPh>
    <phoneticPr fontId="2"/>
  </si>
  <si>
    <t>表彰状等の写しを添付すること。（特に島根県知事表彰該当工事の場合は、「技術者の表彰状」の写しとともに「該当工事の表彰状」の写しの両方を添付すること。）。また、発注者から表彰実績に関する資料が提示された場合は、その写しの添付でもよい。</t>
    <phoneticPr fontId="2"/>
  </si>
  <si>
    <t>表彰時点の所属会社は問わない。（現在の所属会社以外のものも記載できる。）</t>
    <phoneticPr fontId="2"/>
  </si>
  <si>
    <t>★Ｑ1～14の「はい」または「該当項目」に１つでも■がある場合、総合評価の加点対象となります。
★ 記載内容については、就業規則等により確認できるよう必ず該当条文を記入願います。</t>
    <phoneticPr fontId="12"/>
  </si>
  <si>
    <t>Q1</t>
    <phoneticPr fontId="2"/>
  </si>
  <si>
    <t>Q2</t>
    <phoneticPr fontId="2"/>
  </si>
  <si>
    <r>
      <t>法定基準の制度とは別に、３歳未満</t>
    </r>
    <r>
      <rPr>
        <sz val="11"/>
        <color indexed="8"/>
        <rFont val="ＭＳ Ｐゴシック"/>
        <family val="3"/>
        <charset val="128"/>
      </rPr>
      <t xml:space="preserve">の子を養育する従業員が利用できる以下の制度のうち、いずれか１つ以上の制度を定めている。
</t>
    </r>
    <rPh sb="0" eb="2">
      <t>ホウテイ</t>
    </rPh>
    <rPh sb="2" eb="4">
      <t>キジュン</t>
    </rPh>
    <rPh sb="5" eb="7">
      <t>セイド</t>
    </rPh>
    <rPh sb="9" eb="10">
      <t>ベツ</t>
    </rPh>
    <rPh sb="13" eb="14">
      <t>サイ</t>
    </rPh>
    <rPh sb="14" eb="16">
      <t>ミマン</t>
    </rPh>
    <rPh sb="19" eb="21">
      <t>ヨウイク</t>
    </rPh>
    <rPh sb="32" eb="34">
      <t>イカ</t>
    </rPh>
    <rPh sb="35" eb="37">
      <t>セイド</t>
    </rPh>
    <rPh sb="47" eb="49">
      <t>イジョウ</t>
    </rPh>
    <rPh sb="50" eb="52">
      <t>セイド</t>
    </rPh>
    <rPh sb="53" eb="54">
      <t>サダ</t>
    </rPh>
    <phoneticPr fontId="12"/>
  </si>
  <si>
    <r>
      <t>Q</t>
    </r>
    <r>
      <rPr>
        <sz val="11"/>
        <color theme="1"/>
        <rFont val="ＭＳ Ｐゴシック"/>
        <family val="3"/>
        <charset val="128"/>
      </rPr>
      <t>3</t>
    </r>
    <phoneticPr fontId="2"/>
  </si>
  <si>
    <r>
      <t>Q</t>
    </r>
    <r>
      <rPr>
        <sz val="11"/>
        <color theme="1"/>
        <rFont val="ＭＳ Ｐゴシック"/>
        <family val="3"/>
        <charset val="128"/>
      </rPr>
      <t>4</t>
    </r>
    <phoneticPr fontId="2"/>
  </si>
  <si>
    <t>Q5</t>
    <phoneticPr fontId="2"/>
  </si>
  <si>
    <t>Q4で定めているとした制度について、当てはまるものにチェックをしてください。（定めている制度のうち、一つでも当てはまる制度があればチェックをしてください。）</t>
    <rPh sb="3" eb="4">
      <t>サダ</t>
    </rPh>
    <rPh sb="11" eb="13">
      <t>セイド</t>
    </rPh>
    <rPh sb="18" eb="19">
      <t>ア</t>
    </rPh>
    <rPh sb="39" eb="40">
      <t>サダ</t>
    </rPh>
    <rPh sb="44" eb="46">
      <t>セイド</t>
    </rPh>
    <rPh sb="50" eb="51">
      <t>ヒト</t>
    </rPh>
    <rPh sb="54" eb="55">
      <t>ア</t>
    </rPh>
    <rPh sb="59" eb="61">
      <t>セイド</t>
    </rPh>
    <phoneticPr fontId="12"/>
  </si>
  <si>
    <r>
      <t>Q</t>
    </r>
    <r>
      <rPr>
        <sz val="11"/>
        <color theme="1"/>
        <rFont val="ＭＳ Ｐゴシック"/>
        <family val="3"/>
        <charset val="128"/>
      </rPr>
      <t>6</t>
    </r>
    <phoneticPr fontId="2"/>
  </si>
  <si>
    <t>Q7</t>
    <phoneticPr fontId="2"/>
  </si>
  <si>
    <t>Q8</t>
    <phoneticPr fontId="2"/>
  </si>
  <si>
    <t>Q9</t>
    <phoneticPr fontId="2"/>
  </si>
  <si>
    <r>
      <t>Q</t>
    </r>
    <r>
      <rPr>
        <sz val="11"/>
        <color theme="1"/>
        <rFont val="ＭＳ Ｐゴシック"/>
        <family val="3"/>
        <charset val="128"/>
      </rPr>
      <t>10</t>
    </r>
    <phoneticPr fontId="2"/>
  </si>
  <si>
    <r>
      <t>Q</t>
    </r>
    <r>
      <rPr>
        <sz val="11"/>
        <color theme="1"/>
        <rFont val="ＭＳ Ｐゴシック"/>
        <family val="3"/>
        <charset val="128"/>
      </rPr>
      <t>11</t>
    </r>
    <phoneticPr fontId="2"/>
  </si>
  <si>
    <t>Q12</t>
    <phoneticPr fontId="2"/>
  </si>
  <si>
    <t>Q14</t>
    <phoneticPr fontId="2"/>
  </si>
  <si>
    <t>ＯＫ！</t>
    <phoneticPr fontId="2"/>
  </si>
  <si>
    <t>総合評価（Ｑ1～Ｑ14） 　加　算</t>
    <rPh sb="0" eb="4">
      <t>ソウゴウヒョウカ</t>
    </rPh>
    <rPh sb="14" eb="15">
      <t>カ</t>
    </rPh>
    <rPh sb="16" eb="17">
      <t>サン</t>
    </rPh>
    <phoneticPr fontId="12"/>
  </si>
  <si>
    <t>★総合評価（Ｑ1～Ｑ14）加算欄が「ＯＫ！」となる場合でも、就業規則等の添付資料により上記記載内容が確認できなければ、総合評価方式の加算点を認めません。</t>
    <rPh sb="1" eb="5">
      <t>ソウゴウヒョウカ</t>
    </rPh>
    <rPh sb="15" eb="16">
      <t>ラン</t>
    </rPh>
    <rPh sb="25" eb="27">
      <t>バアイ</t>
    </rPh>
    <rPh sb="30" eb="32">
      <t>シュウギョウ</t>
    </rPh>
    <rPh sb="32" eb="34">
      <t>キソク</t>
    </rPh>
    <rPh sb="34" eb="35">
      <t>トウ</t>
    </rPh>
    <rPh sb="36" eb="38">
      <t>テンプ</t>
    </rPh>
    <rPh sb="38" eb="40">
      <t>シリョウ</t>
    </rPh>
    <rPh sb="43" eb="45">
      <t>ジョウキ</t>
    </rPh>
    <rPh sb="45" eb="47">
      <t>キサイ</t>
    </rPh>
    <rPh sb="47" eb="49">
      <t>ナイヨウ</t>
    </rPh>
    <rPh sb="50" eb="52">
      <t>カクニン</t>
    </rPh>
    <rPh sb="59" eb="63">
      <t>ソウゴウヒョウカ</t>
    </rPh>
    <rPh sb="63" eb="65">
      <t>ホウシキ</t>
    </rPh>
    <rPh sb="66" eb="68">
      <t>カサン</t>
    </rPh>
    <rPh sb="68" eb="69">
      <t>テン</t>
    </rPh>
    <rPh sb="70" eb="71">
      <t>ミト</t>
    </rPh>
    <phoneticPr fontId="12"/>
  </si>
  <si>
    <t>★Ｑ1～14の「はい」または「該当項目」に１つでも■がある場合、総合評価の加点対象となります。
★ 記載内容については、就業規則等により確認できるよう必ず該当条文を記入願います。</t>
    <phoneticPr fontId="12"/>
  </si>
  <si>
    <t>Q1</t>
    <phoneticPr fontId="2"/>
  </si>
  <si>
    <t>Q2</t>
    <phoneticPr fontId="2"/>
  </si>
  <si>
    <r>
      <t>Q</t>
    </r>
    <r>
      <rPr>
        <sz val="11"/>
        <color theme="1"/>
        <rFont val="ＭＳ Ｐゴシック"/>
        <family val="3"/>
        <charset val="128"/>
      </rPr>
      <t>3</t>
    </r>
    <phoneticPr fontId="2"/>
  </si>
  <si>
    <r>
      <t>Q</t>
    </r>
    <r>
      <rPr>
        <sz val="11"/>
        <color theme="1"/>
        <rFont val="ＭＳ Ｐゴシック"/>
        <family val="3"/>
        <charset val="128"/>
      </rPr>
      <t>4</t>
    </r>
    <phoneticPr fontId="2"/>
  </si>
  <si>
    <r>
      <t>Q</t>
    </r>
    <r>
      <rPr>
        <sz val="11"/>
        <color theme="1"/>
        <rFont val="ＭＳ Ｐゴシック"/>
        <family val="3"/>
        <charset val="128"/>
      </rPr>
      <t>6</t>
    </r>
    <phoneticPr fontId="2"/>
  </si>
  <si>
    <t>Q7</t>
    <phoneticPr fontId="2"/>
  </si>
  <si>
    <t>Q9</t>
    <phoneticPr fontId="2"/>
  </si>
  <si>
    <r>
      <t>Q</t>
    </r>
    <r>
      <rPr>
        <sz val="11"/>
        <color theme="1"/>
        <rFont val="ＭＳ Ｐゴシック"/>
        <family val="3"/>
        <charset val="128"/>
      </rPr>
      <t>13</t>
    </r>
    <phoneticPr fontId="2"/>
  </si>
  <si>
    <t>ＯＫ！</t>
    <phoneticPr fontId="2"/>
  </si>
  <si>
    <t>法定内　　判　定</t>
    <rPh sb="0" eb="2">
      <t>ホウテイ</t>
    </rPh>
    <rPh sb="2" eb="3">
      <t>ナイ</t>
    </rPh>
    <rPh sb="5" eb="6">
      <t>ハン</t>
    </rPh>
    <rPh sb="7" eb="8">
      <t>テイ</t>
    </rPh>
    <phoneticPr fontId="12"/>
  </si>
  <si>
    <t>こっころカンパニーについては、「こっころカンパニー認定書」の写しを添付すること。</t>
    <rPh sb="30" eb="31">
      <t>ウツ</t>
    </rPh>
    <phoneticPr fontId="2"/>
  </si>
  <si>
    <t>①　◯◯◯◯◯
（現場特性・概要）
（時期、期間）
（位置、範囲）
（内容《誰が･何を･どうする》、数量、材料、機械等）
（目的、効果、優位性）
（効果の技術的根拠）
（その他）</t>
    <phoneticPr fontId="2"/>
  </si>
  <si>
    <t>②　◯◯◯◯◯
（現場特性・概要）
（時期、期間）
（位置、範囲）
（内容《誰が･何を･どうする》、数量、材料、機械等）
（目的、効果、優位性）
（効果の技術的根拠）
（その他）</t>
    <phoneticPr fontId="2"/>
  </si>
  <si>
    <t>③　◯◯◯◯◯
（現場特性・概要）
（時期、期間）
（位置、範囲）
（内容《誰が･何を･どうする》、数量、材料、機械等）
（目的、効果、優位性）
（効果の技術的根拠）
（その他）</t>
    <phoneticPr fontId="2"/>
  </si>
  <si>
    <t>②　◯◯◯◯◯
（現場特性・概要）
（時期、期間）
（位置、範囲）
（内容《誰が･何を･どうする》、数量、材料、機械等）
（目的、効果、優位性）
（効果の技術的根拠）
（その他）</t>
    <phoneticPr fontId="2"/>
  </si>
  <si>
    <t>③　◯◯◯◯◯
（現場特性・概要）
（時期、期間）
（位置、範囲）
（内容《誰が･何を･どうする》、数量、材料、機械等）
（目的、効果、優位性）
（効果の技術的根拠）
（その他）</t>
    <phoneticPr fontId="2"/>
  </si>
  <si>
    <t>②　◯◯◯◯◯
（現場特性・概要）
（時期、期間）
（位置、範囲）
（内容《誰が･何を･どうする》、数量、材料、機械等）
（目的、効果、優位性）
（効果の技術的根拠）
（その他）</t>
    <phoneticPr fontId="2"/>
  </si>
  <si>
    <t>①　◯◯◯◯◯
（現場特性・概要）
（時期、期間）
（位置、範囲）
（内容《誰が･何を･どうする》、数量、材料、機械等）
（目的、効果、優位性）
（効果の技術的根拠）
（その他）</t>
    <phoneticPr fontId="2"/>
  </si>
  <si>
    <t>③　◯◯◯◯◯
（現場特性・概要）
（時期、期間）
（位置、範囲）
（内容《誰が･何を･どうする》、数量、材料、機械等）
（目的、効果、優位性）
（効果の技術的根拠）
（その他）</t>
    <phoneticPr fontId="2"/>
  </si>
  <si>
    <t>①　◯◯◯◯◯
（現場特性・概要）
（時期、期間）
（位置、範囲）
（内容《誰が･何を･どうする》、数量、材料、機械等）
（目的、効果、優位性）
（効果の技術的根拠）
（その他）</t>
    <phoneticPr fontId="2"/>
  </si>
  <si>
    <t>②　◯◯◯◯◯
（現場特性・概要）
（時期、期間）
（位置、範囲）
（内容《誰が･何を･どうする》、数量、材料、機械等）
（目的、効果、優位性）
（効果の技術的根拠）
（その他）</t>
    <phoneticPr fontId="2"/>
  </si>
  <si>
    <t>③　◯◯◯◯◯
（現場特性・概要）
（時期、期間）
（位置、範囲）
（内容《誰が･何を･どうする》、数量、材料、機械等）
（目的、効果、優位性）
（効果の技術的根拠）
（その他）</t>
    <phoneticPr fontId="2"/>
  </si>
  <si>
    <t>①　◯◯◯◯◯
（現場特性・概要）
（時期、期間）
（位置、範囲）
（内容《誰が･何を･どうする》、数量、材料、機械等）
（目的、効果、優位性）
（効果の技術的根拠）
（その他）</t>
    <phoneticPr fontId="2"/>
  </si>
  <si>
    <r>
      <t>記載する内容は説明の要点（</t>
    </r>
    <r>
      <rPr>
        <u/>
        <sz val="11"/>
        <color theme="1"/>
        <rFont val="ＭＳ Ｐ明朝"/>
        <family val="1"/>
        <charset val="128"/>
      </rPr>
      <t>目的、具体的な手法＜施工数量、施工位置、施工範囲、施工期間、使用材料、使用機械等＞、効果、技術的な根拠、標準案に対する優位性等</t>
    </r>
    <r>
      <rPr>
        <sz val="11"/>
        <color theme="1"/>
        <rFont val="ＭＳ Ｐ明朝"/>
        <family val="1"/>
        <charset val="128"/>
      </rPr>
      <t>）が分かり易いようにまとめることとし、提案は３個までとする。</t>
    </r>
    <phoneticPr fontId="2"/>
  </si>
  <si>
    <r>
      <t>記載する内容は説明の要点（</t>
    </r>
    <r>
      <rPr>
        <u/>
        <sz val="11"/>
        <color theme="1"/>
        <rFont val="ＭＳ Ｐ明朝"/>
        <family val="1"/>
        <charset val="128"/>
      </rPr>
      <t>目的、具体的な手法＜施工数量、施工位置、施工範囲、施工期間、使用材料、使用機械等＞、効果、技術的な根拠、標準案に対する優位性等</t>
    </r>
    <r>
      <rPr>
        <sz val="11"/>
        <color theme="1"/>
        <rFont val="ＭＳ Ｐ明朝"/>
        <family val="1"/>
        <charset val="128"/>
      </rPr>
      <t>）が分かり易いようにまとめることとし、提案は３個までとする。</t>
    </r>
    <phoneticPr fontId="2"/>
  </si>
  <si>
    <r>
      <t>記載する内容は説明の要点（</t>
    </r>
    <r>
      <rPr>
        <u/>
        <sz val="11"/>
        <color theme="1"/>
        <rFont val="ＭＳ Ｐ明朝"/>
        <family val="1"/>
        <charset val="128"/>
      </rPr>
      <t>目的、具体的な手法＜施工数量、施工位置、施工範囲、施工期間、使用材料、使用機械等＞、効果、技術的な根拠、標準案に対する優位性等</t>
    </r>
    <r>
      <rPr>
        <sz val="11"/>
        <color theme="1"/>
        <rFont val="ＭＳ Ｐ明朝"/>
        <family val="1"/>
        <charset val="128"/>
      </rPr>
      <t>）が分かり易いようにまとめることとし、提案は３個までとする。</t>
    </r>
    <phoneticPr fontId="2"/>
  </si>
  <si>
    <r>
      <t>記載する内容は説明の要点（</t>
    </r>
    <r>
      <rPr>
        <u/>
        <sz val="11"/>
        <color theme="1"/>
        <rFont val="ＭＳ Ｐ明朝"/>
        <family val="1"/>
        <charset val="128"/>
      </rPr>
      <t>目的、具体的な手法＜施工数量、施工位置、施工範囲、施工期間、使用材料、使用機械等＞、効果、技術的な根拠、標準案に対する優位性等</t>
    </r>
    <r>
      <rPr>
        <sz val="11"/>
        <color theme="1"/>
        <rFont val="ＭＳ Ｐ明朝"/>
        <family val="1"/>
        <charset val="128"/>
      </rPr>
      <t>）が分かり易いようにまとめることとし、提案は３個までとする。</t>
    </r>
    <phoneticPr fontId="2"/>
  </si>
  <si>
    <t>企業の育児・介護休業に関する制度の概要が分かる資料（就業規則等）のうち「育児・介護休業法」に関係する部分を添付資料として提出すること。その際、法定の制度を超える箇所にアンダーライン明示すること。なお、明示が無い場合は、評価の対象としない。</t>
    <phoneticPr fontId="2"/>
  </si>
  <si>
    <t>特別共同企業体の代表者以外の構成員（第２グループ）用</t>
    <rPh sb="0" eb="2">
      <t>トクベツ</t>
    </rPh>
    <rPh sb="2" eb="4">
      <t>キョウドウ</t>
    </rPh>
    <rPh sb="4" eb="7">
      <t>キギョウタイ</t>
    </rPh>
    <rPh sb="8" eb="11">
      <t>ダイヒョウシャ</t>
    </rPh>
    <rPh sb="11" eb="13">
      <t>イガイ</t>
    </rPh>
    <rPh sb="14" eb="17">
      <t>コウセイイン</t>
    </rPh>
    <rPh sb="18" eb="19">
      <t>ダイ</t>
    </rPh>
    <rPh sb="25" eb="26">
      <t>ヨウ</t>
    </rPh>
    <phoneticPr fontId="2"/>
  </si>
  <si>
    <t>工事成績評定点(JV3年用)</t>
    <rPh sb="0" eb="2">
      <t>コウジ</t>
    </rPh>
    <rPh sb="2" eb="4">
      <t>セイセキ</t>
    </rPh>
    <rPh sb="4" eb="6">
      <t>ヒョウテイ</t>
    </rPh>
    <rPh sb="6" eb="7">
      <t>テン</t>
    </rPh>
    <rPh sb="11" eb="12">
      <t>ネン</t>
    </rPh>
    <rPh sb="12" eb="13">
      <t>ヨウ</t>
    </rPh>
    <phoneticPr fontId="2"/>
  </si>
  <si>
    <t>工事成績（過去3年間で評価）</t>
    <rPh sb="0" eb="2">
      <t>コウジ</t>
    </rPh>
    <rPh sb="2" eb="4">
      <t>セイセキ</t>
    </rPh>
    <rPh sb="5" eb="7">
      <t>カコ</t>
    </rPh>
    <rPh sb="8" eb="10">
      <t>ネンカン</t>
    </rPh>
    <rPh sb="11" eb="13">
      <t>ヒョウカ</t>
    </rPh>
    <phoneticPr fontId="2"/>
  </si>
  <si>
    <t>工事成績(JV3年用)</t>
    <rPh sb="8" eb="9">
      <t>ネン</t>
    </rPh>
    <rPh sb="9" eb="10">
      <t>ヨウ</t>
    </rPh>
    <phoneticPr fontId="2"/>
  </si>
  <si>
    <t>令和</t>
    <rPh sb="0" eb="2">
      <t>レイワ</t>
    </rPh>
    <phoneticPr fontId="2"/>
  </si>
  <si>
    <t>←</t>
    <phoneticPr fontId="2"/>
  </si>
  <si>
    <t>○○県土整備事務所など発注機関名を記入（略名可）</t>
    <phoneticPr fontId="2"/>
  </si>
  <si>
    <t>←</t>
    <phoneticPr fontId="2"/>
  </si>
  <si>
    <t>○○県土整備事務所など発注機関名を記入（略名可）</t>
    <phoneticPr fontId="2"/>
  </si>
  <si>
    <t>施工経験（上表記載内容）全てが確認できるよう下表を参考に資料①～⑪を組み合せて提出すること。</t>
    <rPh sb="22" eb="24">
      <t>カヒョウ</t>
    </rPh>
    <rPh sb="25" eb="27">
      <t>サンコウ</t>
    </rPh>
    <rPh sb="34" eb="35">
      <t>ク</t>
    </rPh>
    <rPh sb="36" eb="37">
      <t>アワ</t>
    </rPh>
    <rPh sb="39" eb="41">
      <t>テイシュツ</t>
    </rPh>
    <phoneticPr fontId="2"/>
  </si>
  <si>
    <t>←</t>
    <phoneticPr fontId="2"/>
  </si>
  <si>
    <t>○○県土整備事務所など発注機関名を記入（略名可）</t>
    <phoneticPr fontId="2"/>
  </si>
  <si>
    <t>←</t>
    <phoneticPr fontId="2"/>
  </si>
  <si>
    <t>項目別評定点表。（島根県発注工事に限る。）</t>
    <phoneticPr fontId="2"/>
  </si>
  <si>
    <t>　令和　　年　　月　　日付けで入札公告のありました下記工事について下記のとおり質問します。</t>
    <rPh sb="1" eb="3">
      <t>レイワ</t>
    </rPh>
    <rPh sb="5" eb="6">
      <t>ネン</t>
    </rPh>
    <phoneticPr fontId="2"/>
  </si>
  <si>
    <t>令和　　年　　月　　日</t>
    <rPh sb="0" eb="2">
      <t>レイワ</t>
    </rPh>
    <rPh sb="4" eb="5">
      <t>ネン</t>
    </rPh>
    <phoneticPr fontId="2"/>
  </si>
  <si>
    <t>令和○年○月○日</t>
    <phoneticPr fontId="2"/>
  </si>
  <si>
    <t>　令和　　年　　月　　日付けで通知のありました技術提案採否通知書において下記事項について不採用理由の詳細な説明を求めます。</t>
    <phoneticPr fontId="2"/>
  </si>
  <si>
    <t>　令和　　年　　月　　日付けで通知のありました技術提案不採用理由説明要求書について下記のとおり回答します。</t>
    <phoneticPr fontId="2"/>
  </si>
  <si>
    <t>令和　　年　　月　　日</t>
    <rPh sb="0" eb="2">
      <t>レイワ</t>
    </rPh>
    <rPh sb="4" eb="5">
      <t>トシ</t>
    </rPh>
    <phoneticPr fontId="2"/>
  </si>
  <si>
    <t>　令和　　年　　月　　日付けで公表のありました入札結果調書において下記事項について評価内容の詳細な説明を求めます。</t>
    <rPh sb="1" eb="3">
      <t>レイワ</t>
    </rPh>
    <rPh sb="5" eb="6">
      <t>トシ</t>
    </rPh>
    <phoneticPr fontId="2"/>
  </si>
  <si>
    <t>　令和　　年　　月　　日付けで通知のありました評価内容説明要求書について下記のとおり回答します。</t>
    <rPh sb="1" eb="3">
      <t>レイワ</t>
    </rPh>
    <rPh sb="5" eb="6">
      <t>トシ</t>
    </rPh>
    <phoneticPr fontId="2"/>
  </si>
  <si>
    <t>　令和　　年　　月　　日付けで提出された技術提案に対して下記のとおり改善を要請します。</t>
    <rPh sb="1" eb="3">
      <t>レイワ</t>
    </rPh>
    <rPh sb="5" eb="6">
      <t>トシ</t>
    </rPh>
    <phoneticPr fontId="2"/>
  </si>
  <si>
    <t>　令和　　　年　　月　　日付けで要請されました技術提案の改善に対して下記のとおり改善を提案します。</t>
    <phoneticPr fontId="2"/>
  </si>
  <si>
    <t>施工規模／形式</t>
    <rPh sb="5" eb="7">
      <t>ケイシキ</t>
    </rPh>
    <phoneticPr fontId="2"/>
  </si>
  <si>
    <t>施工規模／形式</t>
    <rPh sb="0" eb="2">
      <t>セコウ</t>
    </rPh>
    <rPh sb="2" eb="4">
      <t>キボ</t>
    </rPh>
    <rPh sb="5" eb="7">
      <t>ケイシキ</t>
    </rPh>
    <phoneticPr fontId="2"/>
  </si>
  <si>
    <t>施工実績（上表記載内容）全てが確認できるよう下表を参考に資料①～⑨を組み合せて提出すること。</t>
    <rPh sb="5" eb="7">
      <t>ジョウヒョウ</t>
    </rPh>
    <rPh sb="7" eb="9">
      <t>キサイ</t>
    </rPh>
    <rPh sb="9" eb="11">
      <t>ナイヨウ</t>
    </rPh>
    <rPh sb="12" eb="13">
      <t>スベ</t>
    </rPh>
    <rPh sb="22" eb="24">
      <t>カヒョウ</t>
    </rPh>
    <rPh sb="25" eb="27">
      <t>サンコウ</t>
    </rPh>
    <rPh sb="34" eb="35">
      <t>ク</t>
    </rPh>
    <rPh sb="36" eb="37">
      <t>アワ</t>
    </rPh>
    <phoneticPr fontId="2"/>
  </si>
  <si>
    <t xml:space="preserve">  令和　　年　　月　　日付けでありました質問について下記のとおり回答します。</t>
    <rPh sb="2" eb="4">
      <t>レイワ</t>
    </rPh>
    <rPh sb="6" eb="7">
      <t>ネン</t>
    </rPh>
    <phoneticPr fontId="2"/>
  </si>
  <si>
    <t>＊＊＊重要なお知らせ＊＊＊</t>
    <rPh sb="3" eb="5">
      <t>ジュウヨウ</t>
    </rPh>
    <rPh sb="7" eb="8">
      <t>シ</t>
    </rPh>
    <phoneticPr fontId="2"/>
  </si>
  <si>
    <r>
      <t xml:space="preserve">同種工事施工実績、同種工事施工経験、橋梁維持修繕工事実績、近隣施工実績シートの
</t>
    </r>
    <r>
      <rPr>
        <sz val="18"/>
        <color rgb="FFFF0000"/>
        <rFont val="HG丸ｺﾞｼｯｸM-PRO"/>
        <family val="3"/>
        <charset val="128"/>
      </rPr>
      <t>【コリンズ登録番号】記入欄について</t>
    </r>
    <rPh sb="0" eb="2">
      <t>ドウシュ</t>
    </rPh>
    <rPh sb="2" eb="4">
      <t>コウジ</t>
    </rPh>
    <rPh sb="4" eb="6">
      <t>セコウ</t>
    </rPh>
    <rPh sb="6" eb="8">
      <t>ジッセキ</t>
    </rPh>
    <rPh sb="9" eb="11">
      <t>ドウシュ</t>
    </rPh>
    <rPh sb="11" eb="13">
      <t>コウジ</t>
    </rPh>
    <rPh sb="13" eb="15">
      <t>セコウ</t>
    </rPh>
    <rPh sb="15" eb="17">
      <t>ケイケン</t>
    </rPh>
    <rPh sb="18" eb="20">
      <t>キョウリョウ</t>
    </rPh>
    <rPh sb="20" eb="22">
      <t>イジ</t>
    </rPh>
    <rPh sb="22" eb="24">
      <t>シュウゼン</t>
    </rPh>
    <rPh sb="24" eb="26">
      <t>コウジ</t>
    </rPh>
    <rPh sb="26" eb="28">
      <t>ジッセキ</t>
    </rPh>
    <rPh sb="29" eb="31">
      <t>キンリン</t>
    </rPh>
    <rPh sb="31" eb="33">
      <t>セコウ</t>
    </rPh>
    <rPh sb="33" eb="35">
      <t>ジッセキ</t>
    </rPh>
    <rPh sb="45" eb="47">
      <t>トウロク</t>
    </rPh>
    <rPh sb="47" eb="49">
      <t>バンゴウ</t>
    </rPh>
    <rPh sb="50" eb="52">
      <t>キニュウ</t>
    </rPh>
    <rPh sb="52" eb="53">
      <t>ラン</t>
    </rPh>
    <phoneticPr fontId="2"/>
  </si>
  <si>
    <t>（注１）</t>
    <rPh sb="1" eb="2">
      <t>チュウ</t>
    </rPh>
    <phoneticPr fontId="2"/>
  </si>
  <si>
    <t>（注２）</t>
    <rPh sb="1" eb="2">
      <t>チュウ</t>
    </rPh>
    <phoneticPr fontId="2"/>
  </si>
  <si>
    <t>①+⑥</t>
    <phoneticPr fontId="2"/>
  </si>
  <si>
    <t>①+②+③+④</t>
    <phoneticPr fontId="2"/>
  </si>
  <si>
    <t>①+②+③+⑤+⑥</t>
    <phoneticPr fontId="2"/>
  </si>
  <si>
    <t>①+③+④+⑦</t>
    <phoneticPr fontId="2"/>
  </si>
  <si>
    <t>①+③+⑤+⑥+⑦</t>
    <phoneticPr fontId="2"/>
  </si>
  <si>
    <t>パターン４</t>
    <phoneticPr fontId="2"/>
  </si>
  <si>
    <t>コリンズのみで工事概要が確認できない。発注者の証明書を追加添付。</t>
    <rPh sb="7" eb="9">
      <t>コウジ</t>
    </rPh>
    <rPh sb="9" eb="11">
      <t>ガイヨウ</t>
    </rPh>
    <rPh sb="12" eb="14">
      <t>カクニン</t>
    </rPh>
    <rPh sb="19" eb="22">
      <t>ハッチュウシャ</t>
    </rPh>
    <rPh sb="23" eb="26">
      <t>ショウメイショ</t>
    </rPh>
    <rPh sb="27" eb="29">
      <t>ツイカ</t>
    </rPh>
    <rPh sb="29" eb="31">
      <t>テンプ</t>
    </rPh>
    <phoneticPr fontId="2"/>
  </si>
  <si>
    <r>
      <t>①</t>
    </r>
    <r>
      <rPr>
        <sz val="11"/>
        <rFont val="ＭＳ Ｐ明朝"/>
        <family val="1"/>
        <charset val="128"/>
      </rPr>
      <t>+⑧</t>
    </r>
    <phoneticPr fontId="2"/>
  </si>
  <si>
    <t>パターン５</t>
    <phoneticPr fontId="2"/>
  </si>
  <si>
    <t>②+③+④+⑨</t>
    <phoneticPr fontId="2"/>
  </si>
  <si>
    <t>②+③+⑤+⑥+⑨</t>
    <phoneticPr fontId="2"/>
  </si>
  <si>
    <t>パターン６</t>
    <phoneticPr fontId="2"/>
  </si>
  <si>
    <t>②+③+④+⑦+⑨</t>
    <phoneticPr fontId="2"/>
  </si>
  <si>
    <t>パターン７</t>
    <phoneticPr fontId="2"/>
  </si>
  <si>
    <t>⑧+⑨</t>
    <phoneticPr fontId="2"/>
  </si>
  <si>
    <t>パターン１</t>
    <phoneticPr fontId="2"/>
  </si>
  <si>
    <t>①+②+③+⑤+⑥</t>
    <phoneticPr fontId="2"/>
  </si>
  <si>
    <t>パターン３</t>
    <phoneticPr fontId="2"/>
  </si>
  <si>
    <t>パターン４</t>
    <phoneticPr fontId="2"/>
  </si>
  <si>
    <t>パターン１+⑧+⑨</t>
    <phoneticPr fontId="2"/>
  </si>
  <si>
    <t>パターン２+⑧+⑨</t>
    <phoneticPr fontId="2"/>
  </si>
  <si>
    <t>パターン３+⑧+⑨</t>
    <phoneticPr fontId="2"/>
  </si>
  <si>
    <t>②+③+④+⑧+⑨+⑪</t>
    <phoneticPr fontId="2"/>
  </si>
  <si>
    <t>②+③+⑤+⑥+⑧+⑨+⑪</t>
    <phoneticPr fontId="2"/>
  </si>
  <si>
    <t>②+③+④+⑦+⑧+⑨+⑪</t>
    <phoneticPr fontId="2"/>
  </si>
  <si>
    <t>②+③+⑤+⑥+⑦+⑧+⑨+⑪</t>
    <phoneticPr fontId="2"/>
  </si>
  <si>
    <t>パターン７</t>
    <phoneticPr fontId="2"/>
  </si>
  <si>
    <t>最終の見積参考資料等、必要な資料を追加添付。</t>
    <rPh sb="0" eb="2">
      <t>サイシュウ</t>
    </rPh>
    <rPh sb="3" eb="5">
      <t>ミツモリ</t>
    </rPh>
    <rPh sb="5" eb="7">
      <t>サンコウ</t>
    </rPh>
    <rPh sb="7" eb="9">
      <t>シリョウ</t>
    </rPh>
    <rPh sb="9" eb="10">
      <t>トウ</t>
    </rPh>
    <rPh sb="11" eb="13">
      <t>ヒツヨウ</t>
    </rPh>
    <rPh sb="14" eb="16">
      <t>シリョウ</t>
    </rPh>
    <rPh sb="17" eb="19">
      <t>ツイカ</t>
    </rPh>
    <rPh sb="19" eb="21">
      <t>テンプ</t>
    </rPh>
    <phoneticPr fontId="2"/>
  </si>
  <si>
    <t>⑩</t>
    <phoneticPr fontId="2"/>
  </si>
  <si>
    <t>⑩+⑪</t>
    <phoneticPr fontId="2"/>
  </si>
  <si>
    <t>パターン８</t>
    <phoneticPr fontId="2"/>
  </si>
  <si>
    <t>⑨</t>
    <phoneticPr fontId="2"/>
  </si>
  <si>
    <t>コリンズ登録番号</t>
    <rPh sb="4" eb="6">
      <t>トウロク</t>
    </rPh>
    <rPh sb="6" eb="8">
      <t>バンゴウ</t>
    </rPh>
    <phoneticPr fontId="2"/>
  </si>
  <si>
    <t>コリンズのみで工事概要が確認できない。発注者の証明書を追加添付。</t>
    <rPh sb="19" eb="22">
      <t>ハッチュウシャ</t>
    </rPh>
    <rPh sb="23" eb="26">
      <t>ショウメイショ</t>
    </rPh>
    <phoneticPr fontId="2"/>
  </si>
  <si>
    <t>①＋⑧</t>
    <phoneticPr fontId="2"/>
  </si>
  <si>
    <t>施工経験が２回以上ある場合は、代表的なもの２回分の提出でよい。</t>
    <phoneticPr fontId="2"/>
  </si>
  <si>
    <t>(3)</t>
    <phoneticPr fontId="2"/>
  </si>
  <si>
    <t>同種工事施工経験時の所属会社は問わない。（現在の所属会社以外のものも記載できる。）</t>
    <phoneticPr fontId="2"/>
  </si>
  <si>
    <t>担当技術者としての同種工事の施工経験はコリンズの登録（竣工登録に限る。）がなければ申請できない。（担当技術者の施工経験が評価対象として入札説明書に記載されている工事のみに適用）</t>
    <rPh sb="0" eb="2">
      <t>タントウ</t>
    </rPh>
    <rPh sb="2" eb="5">
      <t>ギジュツシャ</t>
    </rPh>
    <rPh sb="27" eb="29">
      <t>シュンコウ</t>
    </rPh>
    <rPh sb="29" eb="31">
      <t>トウロク</t>
    </rPh>
    <rPh sb="32" eb="33">
      <t>カギ</t>
    </rPh>
    <rPh sb="49" eb="51">
      <t>タントウ</t>
    </rPh>
    <rPh sb="51" eb="54">
      <t>ギジュツシャ</t>
    </rPh>
    <rPh sb="55" eb="57">
      <t>セコウ</t>
    </rPh>
    <rPh sb="57" eb="59">
      <t>ケイケン</t>
    </rPh>
    <rPh sb="60" eb="62">
      <t>ヒョウカ</t>
    </rPh>
    <rPh sb="62" eb="64">
      <t>タイショウ</t>
    </rPh>
    <rPh sb="67" eb="69">
      <t>ニュウサツ</t>
    </rPh>
    <rPh sb="69" eb="72">
      <t>セツメイショ</t>
    </rPh>
    <rPh sb="73" eb="75">
      <t>キサイ</t>
    </rPh>
    <rPh sb="80" eb="82">
      <t>コウジ</t>
    </rPh>
    <rPh sb="85" eb="87">
      <t>テキヨウ</t>
    </rPh>
    <phoneticPr fontId="2"/>
  </si>
  <si>
    <t>コリンズ登録番号</t>
    <phoneticPr fontId="2"/>
  </si>
  <si>
    <t>コリンズ登録番号</t>
    <phoneticPr fontId="2"/>
  </si>
  <si>
    <t>コリンズ登録番号</t>
    <phoneticPr fontId="2"/>
  </si>
  <si>
    <t>コリンズ登録番号</t>
    <phoneticPr fontId="2"/>
  </si>
  <si>
    <t>散布業務</t>
    <rPh sb="0" eb="2">
      <t>サンプ</t>
    </rPh>
    <rPh sb="2" eb="4">
      <t>ギョウム</t>
    </rPh>
    <phoneticPr fontId="2"/>
  </si>
  <si>
    <t>除雪・散布業務</t>
    <rPh sb="0" eb="2">
      <t>ジョセツ</t>
    </rPh>
    <rPh sb="3" eb="5">
      <t>サンプ</t>
    </rPh>
    <rPh sb="5" eb="7">
      <t>ギョウム</t>
    </rPh>
    <phoneticPr fontId="2"/>
  </si>
  <si>
    <t>②</t>
    <phoneticPr fontId="2"/>
  </si>
  <si>
    <t>⑥</t>
    <phoneticPr fontId="2"/>
  </si>
  <si>
    <t>⑦</t>
    <phoneticPr fontId="2"/>
  </si>
  <si>
    <t>○</t>
    <phoneticPr fontId="2"/>
  </si>
  <si>
    <t>○</t>
    <phoneticPr fontId="2"/>
  </si>
  <si>
    <t>○</t>
    <phoneticPr fontId="2"/>
  </si>
  <si>
    <t>○
or
△</t>
    <phoneticPr fontId="2"/>
  </si>
  <si>
    <t>○
or
△</t>
    <phoneticPr fontId="2"/>
  </si>
  <si>
    <t>○</t>
    <phoneticPr fontId="2"/>
  </si>
  <si>
    <t>・コリンズと別資料を提出する場合</t>
    <rPh sb="6" eb="7">
      <t>ベツ</t>
    </rPh>
    <rPh sb="7" eb="9">
      <t>シリョウ</t>
    </rPh>
    <rPh sb="10" eb="12">
      <t>テイシュツ</t>
    </rPh>
    <rPh sb="14" eb="16">
      <t>バアイ</t>
    </rPh>
    <phoneticPr fontId="2"/>
  </si>
  <si>
    <t>(3)</t>
    <phoneticPr fontId="2"/>
  </si>
  <si>
    <t>(4)</t>
    <phoneticPr fontId="2"/>
  </si>
  <si>
    <t>コリンズの「登録内容確認書」の写し。（いずれも竣工登録に限る。）</t>
    <rPh sb="15" eb="16">
      <t>ウツ</t>
    </rPh>
    <phoneticPr fontId="2"/>
  </si>
  <si>
    <t>技術者の従事期間（始）と従事時の役職が確認できる資料（契約時の技術者が確認できるコリンズの「登録内容確認書」の写し等）。</t>
    <phoneticPr fontId="2"/>
  </si>
  <si>
    <t>△</t>
    <phoneticPr fontId="2"/>
  </si>
  <si>
    <t>△</t>
    <phoneticPr fontId="2"/>
  </si>
  <si>
    <t>・コリンズと別資料を提出する場合</t>
    <phoneticPr fontId="2"/>
  </si>
  <si>
    <t>・別資料のみを提出する場合</t>
    <rPh sb="1" eb="2">
      <t>ベツ</t>
    </rPh>
    <rPh sb="2" eb="4">
      <t>シリョウ</t>
    </rPh>
    <rPh sb="7" eb="9">
      <t>テイシュツ</t>
    </rPh>
    <rPh sb="11" eb="13">
      <t>バアイ</t>
    </rPh>
    <phoneticPr fontId="2"/>
  </si>
  <si>
    <t>(1)</t>
    <phoneticPr fontId="2"/>
  </si>
  <si>
    <t>(6)</t>
    <phoneticPr fontId="2"/>
  </si>
  <si>
    <r>
      <rPr>
        <sz val="11"/>
        <color rgb="FFFF0000"/>
        <rFont val="ＭＳ Ｐゴシック"/>
        <family val="3"/>
        <charset val="128"/>
        <scheme val="minor"/>
      </rPr>
      <t>・コリンズを提出しない場合は、</t>
    </r>
    <r>
      <rPr>
        <b/>
        <u/>
        <sz val="11"/>
        <color rgb="FFFF0000"/>
        <rFont val="ＭＳ Ｐゴシック"/>
        <family val="3"/>
        <charset val="128"/>
        <scheme val="minor"/>
      </rPr>
      <t>別資料のみを提出</t>
    </r>
    <r>
      <rPr>
        <sz val="11"/>
        <color rgb="FF0070C0"/>
        <rFont val="ＭＳ Ｐゴシック"/>
        <family val="2"/>
        <charset val="128"/>
        <scheme val="minor"/>
      </rPr>
      <t>、コリンズの</t>
    </r>
    <r>
      <rPr>
        <b/>
        <u/>
        <sz val="11"/>
        <color rgb="FF0070C0"/>
        <rFont val="ＭＳ Ｐゴシック"/>
        <family val="3"/>
        <charset val="128"/>
        <scheme val="minor"/>
      </rPr>
      <t>竣工時の登録義務がない</t>
    </r>
    <r>
      <rPr>
        <sz val="11"/>
        <color rgb="FF0070C0"/>
        <rFont val="ＭＳ Ｐゴシック"/>
        <family val="2"/>
        <charset val="128"/>
        <scheme val="minor"/>
      </rPr>
      <t>、</t>
    </r>
    <r>
      <rPr>
        <b/>
        <u/>
        <sz val="11"/>
        <color rgb="FF0070C0"/>
        <rFont val="ＭＳ Ｐゴシック"/>
        <family val="3"/>
        <charset val="128"/>
        <scheme val="minor"/>
      </rPr>
      <t>竣工登録の</t>
    </r>
    <rPh sb="6" eb="8">
      <t>テイシュツ</t>
    </rPh>
    <rPh sb="11" eb="13">
      <t>バアイ</t>
    </rPh>
    <rPh sb="15" eb="16">
      <t>ベツ</t>
    </rPh>
    <rPh sb="16" eb="18">
      <t>シリョウ</t>
    </rPh>
    <rPh sb="21" eb="23">
      <t>テイシュツ</t>
    </rPh>
    <phoneticPr fontId="2"/>
  </si>
  <si>
    <r>
      <t>　</t>
    </r>
    <r>
      <rPr>
        <b/>
        <u/>
        <sz val="11"/>
        <color rgb="FF0070C0"/>
        <rFont val="ＭＳ Ｐゴシック"/>
        <family val="3"/>
        <charset val="128"/>
        <scheme val="minor"/>
      </rPr>
      <t>手続き中</t>
    </r>
    <r>
      <rPr>
        <sz val="11"/>
        <color rgb="FF0070C0"/>
        <rFont val="ＭＳ Ｐゴシック"/>
        <family val="3"/>
        <charset val="128"/>
        <scheme val="minor"/>
      </rPr>
      <t>の</t>
    </r>
    <r>
      <rPr>
        <sz val="11"/>
        <color rgb="FFFF0000"/>
        <rFont val="ＭＳ Ｐゴシック"/>
        <family val="3"/>
        <charset val="128"/>
        <scheme val="minor"/>
      </rPr>
      <t>いずれかの</t>
    </r>
    <r>
      <rPr>
        <sz val="11"/>
        <color rgb="FF0070C0"/>
        <rFont val="ＭＳ Ｐゴシック"/>
        <family val="3"/>
        <charset val="128"/>
        <scheme val="minor"/>
      </rPr>
      <t>旨を</t>
    </r>
    <r>
      <rPr>
        <sz val="11"/>
        <color rgb="FF0070C0"/>
        <rFont val="ＭＳ Ｐゴシック"/>
        <family val="3"/>
        <charset val="128"/>
        <scheme val="minor"/>
      </rPr>
      <t>直接記入してください。</t>
    </r>
    <rPh sb="13" eb="15">
      <t>チョクセツ</t>
    </rPh>
    <phoneticPr fontId="2"/>
  </si>
  <si>
    <t>・コリンズと別の資料を合わせて提出する場合は、コリンズ番号を記入し、コリンズも別の資料も添付してください。</t>
    <rPh sb="6" eb="7">
      <t>ベツ</t>
    </rPh>
    <rPh sb="8" eb="10">
      <t>シリョウ</t>
    </rPh>
    <rPh sb="11" eb="12">
      <t>ア</t>
    </rPh>
    <rPh sb="15" eb="17">
      <t>テイシュツ</t>
    </rPh>
    <rPh sb="19" eb="21">
      <t>バアイ</t>
    </rPh>
    <rPh sb="27" eb="29">
      <t>バンゴウ</t>
    </rPh>
    <rPh sb="30" eb="32">
      <t>キニュウ</t>
    </rPh>
    <rPh sb="39" eb="40">
      <t>ベツ</t>
    </rPh>
    <rPh sb="41" eb="43">
      <t>シリョウ</t>
    </rPh>
    <rPh sb="44" eb="46">
      <t>テンプ</t>
    </rPh>
    <phoneticPr fontId="2"/>
  </si>
  <si>
    <t>・未記入のまま、発注者の証明書の写し等が添付されていても、評価の対象外となりますのでご注意ください。</t>
    <phoneticPr fontId="2"/>
  </si>
  <si>
    <t>コリンズの「登録内容確認書」の写し。（いずれも竣工登録に限る。）</t>
    <phoneticPr fontId="2"/>
  </si>
  <si>
    <t>①</t>
    <phoneticPr fontId="2"/>
  </si>
  <si>
    <t>②</t>
    <phoneticPr fontId="2"/>
  </si>
  <si>
    <t>③</t>
    <phoneticPr fontId="2"/>
  </si>
  <si>
    <t>⑤</t>
    <phoneticPr fontId="2"/>
  </si>
  <si>
    <t>⑥</t>
    <phoneticPr fontId="2"/>
  </si>
  <si>
    <t>⑦</t>
    <phoneticPr fontId="2"/>
  </si>
  <si>
    <t>⑧</t>
    <phoneticPr fontId="2"/>
  </si>
  <si>
    <t>⑨</t>
    <phoneticPr fontId="2"/>
  </si>
  <si>
    <t>○</t>
    <phoneticPr fontId="2"/>
  </si>
  <si>
    <t>○</t>
    <phoneticPr fontId="2"/>
  </si>
  <si>
    <t>○</t>
    <phoneticPr fontId="2"/>
  </si>
  <si>
    <t>○</t>
    <phoneticPr fontId="2"/>
  </si>
  <si>
    <t>パターン１</t>
    <phoneticPr fontId="2"/>
  </si>
  <si>
    <t>・コリンズと別資料を提出する場合</t>
    <phoneticPr fontId="2"/>
  </si>
  <si>
    <t>①+②+③+④</t>
    <phoneticPr fontId="2"/>
  </si>
  <si>
    <t>①+②+③+⑤+⑥</t>
    <phoneticPr fontId="2"/>
  </si>
  <si>
    <t>パターン３</t>
    <phoneticPr fontId="2"/>
  </si>
  <si>
    <t>①+③+⑤+⑥+⑦</t>
    <phoneticPr fontId="2"/>
  </si>
  <si>
    <t>パターン５</t>
    <phoneticPr fontId="2"/>
  </si>
  <si>
    <t>②+③+④+⑨</t>
    <phoneticPr fontId="2"/>
  </si>
  <si>
    <t>②+③+⑤+⑥+⑨</t>
    <phoneticPr fontId="2"/>
  </si>
  <si>
    <t>②+③+⑤+⑥+⑦+⑨</t>
    <phoneticPr fontId="2"/>
  </si>
  <si>
    <t>パターン７</t>
    <phoneticPr fontId="2"/>
  </si>
  <si>
    <t>契約上の工期</t>
    <rPh sb="0" eb="3">
      <t>ケイヤクジョウ</t>
    </rPh>
    <rPh sb="4" eb="6">
      <t>コウキ</t>
    </rPh>
    <phoneticPr fontId="2"/>
  </si>
  <si>
    <t>(6)</t>
    <phoneticPr fontId="2"/>
  </si>
  <si>
    <t>コリンズの「登録内容確認書」の写し。（いずれも竣工登録に限る。）</t>
    <phoneticPr fontId="2"/>
  </si>
  <si>
    <t>コリンズ登録義務
・島根県公共工事共通仕様書改訂（平成１５年２月２４日付け技発第３６９号）により、平成１５年４月１日以降に契約する工事については、工事請負代金額500万円以上2,500万円未満の工事は【受注、訂正時】のみ登録するものとしている。
・島根県公共工事共通仕様書改訂（平成２４年３月１６日付け技第６１０号）により、平成２４年４月１日以降に入札公告する工事については、工事請負代金額が500万円以上は全ての工事において、【受注、変更、完成、訂正時】にそれぞれコリンズ登録するものとしている。</t>
    <rPh sb="4" eb="6">
      <t>トウロク</t>
    </rPh>
    <rPh sb="6" eb="8">
      <t>ギム</t>
    </rPh>
    <rPh sb="10" eb="13">
      <t>シマネケン</t>
    </rPh>
    <rPh sb="13" eb="15">
      <t>コウキョウ</t>
    </rPh>
    <rPh sb="15" eb="17">
      <t>コウジ</t>
    </rPh>
    <rPh sb="17" eb="19">
      <t>キョウツウ</t>
    </rPh>
    <rPh sb="19" eb="22">
      <t>シヨウショ</t>
    </rPh>
    <rPh sb="22" eb="24">
      <t>カイテイ</t>
    </rPh>
    <rPh sb="25" eb="27">
      <t>ヘイセイ</t>
    </rPh>
    <rPh sb="29" eb="30">
      <t>ネン</t>
    </rPh>
    <rPh sb="31" eb="32">
      <t>ガツ</t>
    </rPh>
    <rPh sb="34" eb="35">
      <t>カ</t>
    </rPh>
    <rPh sb="35" eb="36">
      <t>ツ</t>
    </rPh>
    <rPh sb="37" eb="38">
      <t>ギ</t>
    </rPh>
    <rPh sb="38" eb="39">
      <t>ハツ</t>
    </rPh>
    <rPh sb="39" eb="40">
      <t>ダイ</t>
    </rPh>
    <rPh sb="43" eb="44">
      <t>ゴウ</t>
    </rPh>
    <rPh sb="49" eb="51">
      <t>ヘイセイ</t>
    </rPh>
    <rPh sb="53" eb="54">
      <t>ネン</t>
    </rPh>
    <rPh sb="55" eb="56">
      <t>ガツ</t>
    </rPh>
    <rPh sb="57" eb="58">
      <t>ニチ</t>
    </rPh>
    <rPh sb="58" eb="60">
      <t>イコウ</t>
    </rPh>
    <rPh sb="61" eb="63">
      <t>ケイヤク</t>
    </rPh>
    <rPh sb="65" eb="67">
      <t>コウジ</t>
    </rPh>
    <rPh sb="73" eb="75">
      <t>コウジ</t>
    </rPh>
    <rPh sb="75" eb="77">
      <t>ウケオイ</t>
    </rPh>
    <rPh sb="77" eb="79">
      <t>ダイキン</t>
    </rPh>
    <rPh sb="79" eb="80">
      <t>ガク</t>
    </rPh>
    <rPh sb="83" eb="84">
      <t>マン</t>
    </rPh>
    <rPh sb="84" eb="87">
      <t>エンイジョウ</t>
    </rPh>
    <rPh sb="92" eb="94">
      <t>マンエン</t>
    </rPh>
    <rPh sb="94" eb="96">
      <t>ミマン</t>
    </rPh>
    <rPh sb="97" eb="99">
      <t>コウジ</t>
    </rPh>
    <rPh sb="101" eb="103">
      <t>ジュチュウ</t>
    </rPh>
    <rPh sb="104" eb="106">
      <t>テイセイ</t>
    </rPh>
    <rPh sb="106" eb="107">
      <t>ジ</t>
    </rPh>
    <rPh sb="110" eb="112">
      <t>トウロク</t>
    </rPh>
    <rPh sb="162" eb="164">
      <t>ヘイセイ</t>
    </rPh>
    <rPh sb="166" eb="167">
      <t>ネン</t>
    </rPh>
    <rPh sb="168" eb="169">
      <t>ガツ</t>
    </rPh>
    <rPh sb="170" eb="173">
      <t>ニチイコウ</t>
    </rPh>
    <rPh sb="174" eb="176">
      <t>ニュウサツ</t>
    </rPh>
    <rPh sb="176" eb="178">
      <t>コウコク</t>
    </rPh>
    <rPh sb="180" eb="182">
      <t>コウジ</t>
    </rPh>
    <rPh sb="188" eb="190">
      <t>コウジ</t>
    </rPh>
    <rPh sb="190" eb="192">
      <t>ウケオイ</t>
    </rPh>
    <rPh sb="192" eb="194">
      <t>ダイキン</t>
    </rPh>
    <rPh sb="194" eb="195">
      <t>ガク</t>
    </rPh>
    <rPh sb="199" eb="201">
      <t>マンエン</t>
    </rPh>
    <rPh sb="201" eb="203">
      <t>イジョウ</t>
    </rPh>
    <rPh sb="204" eb="205">
      <t>スベ</t>
    </rPh>
    <rPh sb="207" eb="209">
      <t>コウジ</t>
    </rPh>
    <rPh sb="215" eb="217">
      <t>ジュチュウ</t>
    </rPh>
    <rPh sb="218" eb="220">
      <t>ヘンコウ</t>
    </rPh>
    <rPh sb="221" eb="223">
      <t>カンセイ</t>
    </rPh>
    <rPh sb="224" eb="226">
      <t>テイセイ</t>
    </rPh>
    <rPh sb="226" eb="227">
      <t>ジ</t>
    </rPh>
    <rPh sb="237" eb="239">
      <t>トウロク</t>
    </rPh>
    <phoneticPr fontId="2"/>
  </si>
  <si>
    <t>対象となる年度・機関等</t>
    <phoneticPr fontId="2"/>
  </si>
  <si>
    <r>
      <t xml:space="preserve">・コリンズ登録番号欄には、①コリンズ登録番号（１０桁の数字）②別資料のみを提出③竣工時の登録義務なし④竣工登録の手続き中、のいずれかを記入すること。
</t>
    </r>
    <r>
      <rPr>
        <b/>
        <sz val="11"/>
        <rFont val="ＭＳ Ｐ明朝"/>
        <family val="1"/>
        <charset val="128"/>
      </rPr>
      <t>・空欄とした場合は、評価の対象外とする。</t>
    </r>
    <phoneticPr fontId="2"/>
  </si>
  <si>
    <t>対象工事</t>
    <rPh sb="0" eb="4">
      <t>タイショウコウジ</t>
    </rPh>
    <phoneticPr fontId="2"/>
  </si>
  <si>
    <t>対象期間・対象機関</t>
    <phoneticPr fontId="2"/>
  </si>
  <si>
    <t>同種工事の定義</t>
    <phoneticPr fontId="2"/>
  </si>
  <si>
    <t>対象期間・対象機関</t>
    <phoneticPr fontId="2"/>
  </si>
  <si>
    <t>対象期間・対象機関</t>
    <phoneticPr fontId="2"/>
  </si>
  <si>
    <t>同種工事の定義</t>
    <phoneticPr fontId="2"/>
  </si>
  <si>
    <t>業務名</t>
    <rPh sb="0" eb="2">
      <t>ギョウム</t>
    </rPh>
    <rPh sb="2" eb="3">
      <t>メイ</t>
    </rPh>
    <phoneticPr fontId="2"/>
  </si>
  <si>
    <t>発注機関</t>
    <rPh sb="0" eb="4">
      <t>ハッチュウキカン</t>
    </rPh>
    <phoneticPr fontId="2"/>
  </si>
  <si>
    <t>元請・下請区分</t>
    <rPh sb="0" eb="1">
      <t>モト</t>
    </rPh>
    <rPh sb="1" eb="2">
      <t>ウ</t>
    </rPh>
    <rPh sb="3" eb="5">
      <t>シタウ</t>
    </rPh>
    <rPh sb="5" eb="7">
      <t>クブン</t>
    </rPh>
    <phoneticPr fontId="2"/>
  </si>
  <si>
    <t>家畜伝染病防疫協定</t>
    <phoneticPr fontId="12"/>
  </si>
  <si>
    <t>特例監理技術者</t>
    <rPh sb="0" eb="7">
      <t>トクレイカンリギジュツシャ</t>
    </rPh>
    <phoneticPr fontId="2"/>
  </si>
  <si>
    <t>監理技術者補佐</t>
    <rPh sb="0" eb="7">
      <t>カンリギジュツシャホサ</t>
    </rPh>
    <phoneticPr fontId="2"/>
  </si>
  <si>
    <t>・コリンズ登録番号欄には、①コリンズ登録番号（１０桁の数字）②別資料のみを提出③竣工時の登録義務なし④竣工登録の手続き中、のいずれかを記入すること。
・空欄とした場合は、評価の対象外とする。</t>
    <phoneticPr fontId="2"/>
  </si>
  <si>
    <t>工事成績評定通知書の写し。ただし、工事成績評定対象外工事の場合は、「成績評定対象外」である旨を「工事成績評定点」欄に記載すること。（島根県以外の発注工事は、成績評定対象外であることを確認するための発注者の証明書の写し（資料⑩）も追加添付すること。）</t>
    <rPh sb="34" eb="36">
      <t>セイセキ</t>
    </rPh>
    <rPh sb="45" eb="46">
      <t>ムネ</t>
    </rPh>
    <rPh sb="54" eb="55">
      <t>テン</t>
    </rPh>
    <rPh sb="78" eb="80">
      <t>セイセキ</t>
    </rPh>
    <rPh sb="80" eb="82">
      <t>ヒョウテイ</t>
    </rPh>
    <rPh sb="106" eb="107">
      <t>ウツ</t>
    </rPh>
    <rPh sb="109" eb="111">
      <t>シリョウ</t>
    </rPh>
    <phoneticPr fontId="2"/>
  </si>
  <si>
    <t>住所</t>
    <phoneticPr fontId="2"/>
  </si>
  <si>
    <t>令和２年度</t>
    <rPh sb="0" eb="2">
      <t>レイワ</t>
    </rPh>
    <phoneticPr fontId="2"/>
  </si>
  <si>
    <t>令和３年度</t>
    <rPh sb="0" eb="2">
      <t>レイワ</t>
    </rPh>
    <phoneticPr fontId="2"/>
  </si>
  <si>
    <t>【令和３年度完成工事分】</t>
    <rPh sb="1" eb="3">
      <t>レイワ</t>
    </rPh>
    <rPh sb="4" eb="6">
      <t>ネンド</t>
    </rPh>
    <rPh sb="5" eb="6">
      <t>ド</t>
    </rPh>
    <rPh sb="6" eb="8">
      <t>カンセイ</t>
    </rPh>
    <rPh sb="8" eb="10">
      <t>コウジ</t>
    </rPh>
    <rPh sb="10" eb="11">
      <t>ブン</t>
    </rPh>
    <phoneticPr fontId="2"/>
  </si>
  <si>
    <t>R2</t>
    <phoneticPr fontId="2"/>
  </si>
  <si>
    <t>ＩＣＴ活用工事施工実績</t>
    <rPh sb="3" eb="11">
      <t>カツヨウコウジセコウジッセキ</t>
    </rPh>
    <phoneticPr fontId="12"/>
  </si>
  <si>
    <t>CCUSの活用</t>
    <rPh sb="5" eb="7">
      <t>カツヨウ</t>
    </rPh>
    <phoneticPr fontId="2"/>
  </si>
  <si>
    <t>対象ＩＣＴ工種</t>
    <rPh sb="0" eb="2">
      <t>タイショウ</t>
    </rPh>
    <rPh sb="5" eb="7">
      <t>コウシュ</t>
    </rPh>
    <phoneticPr fontId="2"/>
  </si>
  <si>
    <t>審査用ファイルコピー先の列数と合わせるための欄</t>
    <rPh sb="0" eb="3">
      <t>シンサヨウ</t>
    </rPh>
    <rPh sb="10" eb="11">
      <t>サキ</t>
    </rPh>
    <rPh sb="12" eb="13">
      <t>レツ</t>
    </rPh>
    <rPh sb="13" eb="14">
      <t>スウ</t>
    </rPh>
    <rPh sb="15" eb="16">
      <t>ア</t>
    </rPh>
    <rPh sb="22" eb="23">
      <t>ラン</t>
    </rPh>
    <phoneticPr fontId="2"/>
  </si>
  <si>
    <t>工期（始）</t>
    <rPh sb="0" eb="2">
      <t>コウキ</t>
    </rPh>
    <rPh sb="3" eb="4">
      <t>ハジ</t>
    </rPh>
    <phoneticPr fontId="2"/>
  </si>
  <si>
    <t>工期（終）</t>
    <rPh sb="0" eb="2">
      <t>コウキ</t>
    </rPh>
    <rPh sb="3" eb="4">
      <t>シュウ</t>
    </rPh>
    <phoneticPr fontId="2"/>
  </si>
  <si>
    <t>当該工事での建設キャリアアップシステム（CCUS）の活用</t>
    <rPh sb="0" eb="2">
      <t>トウガイ</t>
    </rPh>
    <rPh sb="2" eb="4">
      <t>コウジ</t>
    </rPh>
    <rPh sb="6" eb="8">
      <t>ケンセツ</t>
    </rPh>
    <rPh sb="26" eb="28">
      <t>カツヨウ</t>
    </rPh>
    <phoneticPr fontId="2"/>
  </si>
  <si>
    <t>項目名</t>
    <rPh sb="0" eb="3">
      <t>コウモクメイ</t>
    </rPh>
    <phoneticPr fontId="2"/>
  </si>
  <si>
    <t>確約書の提出</t>
    <rPh sb="0" eb="3">
      <t>カクヤクショ</t>
    </rPh>
    <rPh sb="4" eb="6">
      <t>テイシュツ</t>
    </rPh>
    <phoneticPr fontId="2"/>
  </si>
  <si>
    <t>CCUSの活用</t>
  </si>
  <si>
    <t>ＩＣＴ活用工事施工実績</t>
    <rPh sb="3" eb="11">
      <t>カツヨウコウジセコウジッセキ</t>
    </rPh>
    <phoneticPr fontId="2"/>
  </si>
  <si>
    <t>ＩＣＴ施工実績</t>
    <rPh sb="3" eb="5">
      <t>セコウ</t>
    </rPh>
    <rPh sb="5" eb="7">
      <t>ジッセキ</t>
    </rPh>
    <phoneticPr fontId="2"/>
  </si>
  <si>
    <t>発注者の証明書等、必要な資料を添付。</t>
    <rPh sb="0" eb="3">
      <t>ハッチュウシャ</t>
    </rPh>
    <rPh sb="4" eb="7">
      <t>ショウメイショ</t>
    </rPh>
    <rPh sb="7" eb="8">
      <t>トウ</t>
    </rPh>
    <rPh sb="9" eb="11">
      <t>ヒツヨウ</t>
    </rPh>
    <rPh sb="12" eb="14">
      <t>シリョウ</t>
    </rPh>
    <rPh sb="15" eb="17">
      <t>テンプ</t>
    </rPh>
    <phoneticPr fontId="2"/>
  </si>
  <si>
    <t>-</t>
    <phoneticPr fontId="2"/>
  </si>
  <si>
    <t>【地域貢献・その他】評価項目</t>
    <rPh sb="10" eb="12">
      <t>ヒョウカ</t>
    </rPh>
    <rPh sb="12" eb="14">
      <t>コウモク</t>
    </rPh>
    <phoneticPr fontId="12"/>
  </si>
  <si>
    <t>地域貢献・その他</t>
  </si>
  <si>
    <t>地域貢献・その他</t>
    <phoneticPr fontId="2"/>
  </si>
  <si>
    <t>表３【地域貢献・その他】評価項目の着色セルに項目を記入した場合、ここに記載文を直接入力！</t>
  </si>
  <si>
    <t>：「地域貢献・その他の評価」様式シート</t>
    <rPh sb="11" eb="13">
      <t>ヒョウカ</t>
    </rPh>
    <rPh sb="14" eb="16">
      <t>ヨウシキ</t>
    </rPh>
    <phoneticPr fontId="2"/>
  </si>
  <si>
    <t>地域貢献・その他【水産】</t>
    <rPh sb="9" eb="11">
      <t>スイサン</t>
    </rPh>
    <phoneticPr fontId="2"/>
  </si>
  <si>
    <t>　企業：４項目、配置予定技術者①：４項目、配置予定技術者②：４項目、配置予定技術者③：４項目、地域貢献・その他：７項目、地理的条件：２項目</t>
    <phoneticPr fontId="2"/>
  </si>
  <si>
    <t>①３次元起工測量</t>
    <rPh sb="2" eb="4">
      <t>ジゲン</t>
    </rPh>
    <rPh sb="4" eb="6">
      <t>キコウ</t>
    </rPh>
    <rPh sb="6" eb="8">
      <t>ソクリョウ</t>
    </rPh>
    <phoneticPr fontId="2"/>
  </si>
  <si>
    <t>②３次元設計データ作成</t>
    <rPh sb="2" eb="4">
      <t>ジゲン</t>
    </rPh>
    <rPh sb="4" eb="6">
      <t>セッケイ</t>
    </rPh>
    <rPh sb="9" eb="11">
      <t>サクセイ</t>
    </rPh>
    <phoneticPr fontId="2"/>
  </si>
  <si>
    <t>③ICT建機による施工</t>
    <rPh sb="4" eb="6">
      <t>ケンキ</t>
    </rPh>
    <rPh sb="9" eb="11">
      <t>セコウ</t>
    </rPh>
    <phoneticPr fontId="2"/>
  </si>
  <si>
    <t>④３次元出来形管理等</t>
    <rPh sb="2" eb="4">
      <t>ジゲン</t>
    </rPh>
    <rPh sb="4" eb="7">
      <t>デキガタ</t>
    </rPh>
    <rPh sb="7" eb="9">
      <t>カンリ</t>
    </rPh>
    <rPh sb="9" eb="10">
      <t>トウ</t>
    </rPh>
    <phoneticPr fontId="2"/>
  </si>
  <si>
    <t>⑤３次元データの納品</t>
    <rPh sb="2" eb="4">
      <t>ジゲン</t>
    </rPh>
    <rPh sb="8" eb="10">
      <t>ノウヒン</t>
    </rPh>
    <phoneticPr fontId="2"/>
  </si>
  <si>
    <t>ＩＣＴ工種</t>
    <rPh sb="3" eb="5">
      <t>コウシュ</t>
    </rPh>
    <phoneticPr fontId="2"/>
  </si>
  <si>
    <t>内容</t>
    <rPh sb="0" eb="2">
      <t>ナイヨウ</t>
    </rPh>
    <phoneticPr fontId="2"/>
  </si>
  <si>
    <t>請負金額</t>
    <rPh sb="0" eb="4">
      <t>ウケオイキンガク</t>
    </rPh>
    <phoneticPr fontId="2"/>
  </si>
  <si>
    <r>
      <t>障がい者の法定雇用率　　</t>
    </r>
    <r>
      <rPr>
        <sz val="9"/>
        <rFont val="ＭＳ Ｐ明朝"/>
        <family val="1"/>
        <charset val="128"/>
      </rPr>
      <t>　（※ 民間企業の法定雇用率2.3％）</t>
    </r>
    <rPh sb="5" eb="7">
      <t>ホウテイ</t>
    </rPh>
    <rPh sb="7" eb="10">
      <t>コヨウリツ</t>
    </rPh>
    <rPh sb="16" eb="18">
      <t>ミンカン</t>
    </rPh>
    <rPh sb="18" eb="20">
      <t>キギョウ</t>
    </rPh>
    <rPh sb="21" eb="23">
      <t>ホウテイ</t>
    </rPh>
    <rPh sb="23" eb="26">
      <t>コヨウリツ</t>
    </rPh>
    <phoneticPr fontId="2"/>
  </si>
  <si>
    <t>【令和４年度完成工事分】</t>
    <rPh sb="1" eb="3">
      <t>レイワ</t>
    </rPh>
    <rPh sb="4" eb="6">
      <t>ネンド</t>
    </rPh>
    <rPh sb="5" eb="6">
      <t>ド</t>
    </rPh>
    <rPh sb="6" eb="8">
      <t>カンセイ</t>
    </rPh>
    <rPh sb="8" eb="10">
      <t>コウジ</t>
    </rPh>
    <rPh sb="10" eb="11">
      <t>ブン</t>
    </rPh>
    <phoneticPr fontId="2"/>
  </si>
  <si>
    <t>Ｒ4</t>
    <phoneticPr fontId="2"/>
  </si>
  <si>
    <t>【令和３年度完成工事分】</t>
    <rPh sb="1" eb="3">
      <t>レイワ</t>
    </rPh>
    <rPh sb="4" eb="5">
      <t>ネン</t>
    </rPh>
    <rPh sb="5" eb="6">
      <t>ド</t>
    </rPh>
    <rPh sb="6" eb="8">
      <t>カンセイ</t>
    </rPh>
    <rPh sb="8" eb="10">
      <t>コウジ</t>
    </rPh>
    <rPh sb="10" eb="11">
      <t>ブン</t>
    </rPh>
    <phoneticPr fontId="2"/>
  </si>
  <si>
    <t>R3</t>
    <phoneticPr fontId="2"/>
  </si>
  <si>
    <t>【令和２年度完成工事分】</t>
    <rPh sb="1" eb="3">
      <t>レイワ</t>
    </rPh>
    <rPh sb="4" eb="6">
      <t>ネンド</t>
    </rPh>
    <rPh sb="6" eb="8">
      <t>カンセイ</t>
    </rPh>
    <rPh sb="8" eb="10">
      <t>コウジ</t>
    </rPh>
    <rPh sb="10" eb="11">
      <t>ブン</t>
    </rPh>
    <phoneticPr fontId="2"/>
  </si>
  <si>
    <t>【令和２年度完成工事分】</t>
    <rPh sb="1" eb="3">
      <t>レイワ</t>
    </rPh>
    <rPh sb="4" eb="6">
      <t>ヘイネンド</t>
    </rPh>
    <rPh sb="6" eb="8">
      <t>カンセイ</t>
    </rPh>
    <rPh sb="8" eb="10">
      <t>コウジ</t>
    </rPh>
    <rPh sb="10" eb="11">
      <t>ブン</t>
    </rPh>
    <phoneticPr fontId="2"/>
  </si>
  <si>
    <t>配置予定技術者①、②、③共通</t>
    <rPh sb="12" eb="14">
      <t>キョウツウ</t>
    </rPh>
    <phoneticPr fontId="2"/>
  </si>
  <si>
    <t>配置予定技術者③用</t>
    <rPh sb="8" eb="9">
      <t>ヨウ</t>
    </rPh>
    <phoneticPr fontId="2"/>
  </si>
  <si>
    <t>配置予定技術者②用</t>
    <rPh sb="8" eb="9">
      <t>ヨウ</t>
    </rPh>
    <phoneticPr fontId="2"/>
  </si>
  <si>
    <t>配置予定技術者①用</t>
    <rPh sb="8" eb="9">
      <t>ヨウ</t>
    </rPh>
    <phoneticPr fontId="2"/>
  </si>
  <si>
    <r>
      <t>育児・介護休業に関する制度　チェック表</t>
    </r>
    <r>
      <rPr>
        <b/>
        <sz val="12"/>
        <rFont val="HG丸ｺﾞｼｯｸM-PRO"/>
        <family val="3"/>
        <charset val="128"/>
      </rPr>
      <t xml:space="preserve">
</t>
    </r>
    <r>
      <rPr>
        <b/>
        <sz val="11"/>
        <rFont val="HG丸ｺﾞｼｯｸM-PRO"/>
        <family val="3"/>
        <charset val="128"/>
      </rPr>
      <t>改正育児・介護休業法（R4.10.1施行）対応版</t>
    </r>
    <rPh sb="0" eb="2">
      <t>イクジ</t>
    </rPh>
    <rPh sb="18" eb="19">
      <t>ヒョウ</t>
    </rPh>
    <phoneticPr fontId="12"/>
  </si>
  <si>
    <t>○法律では１歳まで、両親ともに育児休業を取得する場合は１歳２ヶ月まで、または、一定の事情がある場合は２歳までとされています。　　　　　　　　　　　　　　　　　　　　　　　　　　　　　
○一定の事情の有無に関わらず、２歳まで育児休業をとることができる場合は、法定を超える内容となります。
○令和４年10月1日施行の「産後パパ育休（出生時育児休業制度）」は、子が１歳までの育休制度とは別に、主に男性が子の出生から8週間までの間に、合計4週間以内の育休を2回まで分割して取得できる制度です。</t>
    <phoneticPr fontId="12"/>
  </si>
  <si>
    <r>
      <t>年</t>
    </r>
    <r>
      <rPr>
        <sz val="10"/>
        <color rgb="FFFF0000"/>
        <rFont val="ＭＳ Ｐ明朝"/>
        <family val="1"/>
        <charset val="128"/>
      </rPr>
      <t>度</t>
    </r>
    <r>
      <rPr>
        <sz val="10"/>
        <color theme="1"/>
        <rFont val="ＭＳ Ｐ明朝"/>
        <family val="1"/>
        <charset val="128"/>
      </rPr>
      <t>間延べ参加人数</t>
    </r>
    <rPh sb="0" eb="1">
      <t>ネン</t>
    </rPh>
    <rPh sb="1" eb="2">
      <t>ド</t>
    </rPh>
    <rPh sb="2" eb="3">
      <t>カン</t>
    </rPh>
    <rPh sb="3" eb="4">
      <t>ノ</t>
    </rPh>
    <rPh sb="5" eb="7">
      <t>サンカ</t>
    </rPh>
    <rPh sb="7" eb="9">
      <t>ニンズウ</t>
    </rPh>
    <phoneticPr fontId="2"/>
  </si>
  <si>
    <t>今後の法定雇用率の設定</t>
    <rPh sb="0" eb="2">
      <t>コンゴ</t>
    </rPh>
    <rPh sb="3" eb="5">
      <t>ホウテイ</t>
    </rPh>
    <rPh sb="5" eb="8">
      <t>コヨウリツ</t>
    </rPh>
    <rPh sb="9" eb="11">
      <t>セッテイ</t>
    </rPh>
    <phoneticPr fontId="2"/>
  </si>
  <si>
    <t>R６年度　2.5％</t>
    <rPh sb="2" eb="4">
      <t>ネンド</t>
    </rPh>
    <phoneticPr fontId="2"/>
  </si>
  <si>
    <t>R8年度　2.7％</t>
    <rPh sb="2" eb="4">
      <t>ネンド</t>
    </rPh>
    <phoneticPr fontId="2"/>
  </si>
  <si>
    <t>令和３年度</t>
    <rPh sb="0" eb="2">
      <t>レイワ</t>
    </rPh>
    <rPh sb="3" eb="4">
      <t>ネン</t>
    </rPh>
    <rPh sb="4" eb="5">
      <t>ド</t>
    </rPh>
    <phoneticPr fontId="2"/>
  </si>
  <si>
    <t>令和４年度</t>
    <rPh sb="0" eb="2">
      <t>レイワ</t>
    </rPh>
    <rPh sb="3" eb="4">
      <t>ネン</t>
    </rPh>
    <rPh sb="4" eb="5">
      <t>ド</t>
    </rPh>
    <phoneticPr fontId="2"/>
  </si>
  <si>
    <t>R6年度　2.5％</t>
    <rPh sb="2" eb="4">
      <t>ネンド</t>
    </rPh>
    <phoneticPr fontId="2"/>
  </si>
  <si>
    <t>○○共同企業体</t>
    <rPh sb="2" eb="4">
      <t>キョウドウ</t>
    </rPh>
    <rPh sb="4" eb="7">
      <t>キギョウタイ</t>
    </rPh>
    <phoneticPr fontId="2"/>
  </si>
  <si>
    <t>令和４年度</t>
    <rPh sb="0" eb="2">
      <t>レイワ</t>
    </rPh>
    <phoneticPr fontId="2"/>
  </si>
  <si>
    <t>島根県知事</t>
    <rPh sb="0" eb="5">
      <t>シマネケンチジ</t>
    </rPh>
    <phoneticPr fontId="2"/>
  </si>
  <si>
    <t>三代浄水場　中央監視システム更新工事</t>
    <rPh sb="0" eb="5">
      <t>ミシロジョウスイジョウ</t>
    </rPh>
    <rPh sb="6" eb="10">
      <t>チュウオウカンシ</t>
    </rPh>
    <rPh sb="14" eb="18">
      <t>コウシンコウジ</t>
    </rPh>
    <phoneticPr fontId="2"/>
  </si>
  <si>
    <t>用水の安定供給に支障を生じさせない施工</t>
    <rPh sb="0" eb="2">
      <t>ヨウスイ</t>
    </rPh>
    <rPh sb="3" eb="7">
      <t>アンテイキョウキュウ</t>
    </rPh>
    <rPh sb="8" eb="10">
      <t>シショウ</t>
    </rPh>
    <rPh sb="11" eb="12">
      <t>ショウ</t>
    </rPh>
    <rPh sb="17" eb="19">
      <t>セコウ</t>
    </rPh>
    <phoneticPr fontId="2"/>
  </si>
  <si>
    <t>保守・点検時における作業性等の向上</t>
    <rPh sb="0" eb="2">
      <t>ホシュ</t>
    </rPh>
    <rPh sb="3" eb="6">
      <t>テンケンジ</t>
    </rPh>
    <rPh sb="10" eb="14">
      <t>サギョウセイトウ</t>
    </rPh>
    <rPh sb="15" eb="17">
      <t>コウジョウ</t>
    </rPh>
    <phoneticPr fontId="2"/>
  </si>
  <si>
    <t>設備の維持管理費縮減</t>
    <rPh sb="0" eb="2">
      <t>セツビ</t>
    </rPh>
    <rPh sb="3" eb="8">
      <t>イジカンリヒ</t>
    </rPh>
    <rPh sb="8" eb="10">
      <t>シュクゲン</t>
    </rPh>
    <phoneticPr fontId="2"/>
  </si>
  <si>
    <t>３</t>
  </si>
  <si>
    <t>４</t>
  </si>
  <si>
    <t>５</t>
  </si>
  <si>
    <t>６</t>
  </si>
  <si>
    <t>７</t>
  </si>
  <si>
    <t>８</t>
  </si>
  <si>
    <t>９</t>
  </si>
  <si>
    <t>１０</t>
  </si>
  <si>
    <t>１１</t>
  </si>
  <si>
    <t>１２</t>
  </si>
  <si>
    <t>１３</t>
  </si>
  <si>
    <t>１４</t>
  </si>
  <si>
    <t>１５</t>
  </si>
  <si>
    <t>島根県（総務部、農林水産部、土木部、企業局）（第1、第2グループ共通）
国土交通省中国地方整備局（第1グループのみ）</t>
    <rPh sb="18" eb="21">
      <t>キギョウキョク</t>
    </rPh>
    <rPh sb="23" eb="24">
      <t>ダイ</t>
    </rPh>
    <rPh sb="26" eb="27">
      <t>ダイ</t>
    </rPh>
    <rPh sb="32" eb="34">
      <t>キョウツウ</t>
    </rPh>
    <rPh sb="36" eb="41">
      <t>コクドコウツウショウ</t>
    </rPh>
    <rPh sb="41" eb="48">
      <t>チュウゴクチホウセイビキョク</t>
    </rPh>
    <rPh sb="49" eb="50">
      <t>ダイ</t>
    </rPh>
    <phoneticPr fontId="2"/>
  </si>
  <si>
    <t>1契約で税込み最終金額が3億6千万円以上で上水道または工業用水道設備の中央監視システムの新設または更新を含む工事（修繕、点検は除く）の完成及び引き渡しが完了した工事</t>
    <rPh sb="1" eb="3">
      <t>ケイヤク</t>
    </rPh>
    <rPh sb="4" eb="6">
      <t>ゼイコ</t>
    </rPh>
    <rPh sb="7" eb="11">
      <t>サイシュウキンガク</t>
    </rPh>
    <rPh sb="13" eb="14">
      <t>オク</t>
    </rPh>
    <rPh sb="15" eb="18">
      <t>センマンエン</t>
    </rPh>
    <rPh sb="18" eb="20">
      <t>イジョウ</t>
    </rPh>
    <rPh sb="21" eb="24">
      <t>ジョウスイドウ</t>
    </rPh>
    <rPh sb="27" eb="34">
      <t>コウギョウヨウスイドウセツビ</t>
    </rPh>
    <rPh sb="35" eb="39">
      <t>チュウオウカンシ</t>
    </rPh>
    <rPh sb="44" eb="46">
      <t>シンセツ</t>
    </rPh>
    <rPh sb="49" eb="51">
      <t>コウシン</t>
    </rPh>
    <rPh sb="52" eb="53">
      <t>フク</t>
    </rPh>
    <rPh sb="54" eb="56">
      <t>コウジ</t>
    </rPh>
    <rPh sb="57" eb="59">
      <t>シュウゼン</t>
    </rPh>
    <rPh sb="60" eb="62">
      <t>テンケン</t>
    </rPh>
    <rPh sb="63" eb="64">
      <t>ノゾ</t>
    </rPh>
    <rPh sb="67" eb="69">
      <t>カンセイ</t>
    </rPh>
    <rPh sb="69" eb="70">
      <t>オヨ</t>
    </rPh>
    <rPh sb="71" eb="72">
      <t>ヒ</t>
    </rPh>
    <rPh sb="73" eb="74">
      <t>ワタ</t>
    </rPh>
    <rPh sb="76" eb="78">
      <t>カンリョウ</t>
    </rPh>
    <rPh sb="80" eb="82">
      <t>コウジ</t>
    </rPh>
    <phoneticPr fontId="2"/>
  </si>
  <si>
    <t>電気通信主任技術者</t>
    <rPh sb="0" eb="4">
      <t>デンキツウシン</t>
    </rPh>
    <rPh sb="4" eb="9">
      <t>シュニンギジュツシャ</t>
    </rPh>
    <phoneticPr fontId="2"/>
  </si>
  <si>
    <t>1契約で税込み最終金額が1億8千万円以上で上水道または工業用水道設備の中央監視システムの新設または更新を含む工事（修繕、点検は除く）の完成及び引き渡しが完了した工事</t>
    <phoneticPr fontId="2"/>
  </si>
  <si>
    <t>完成及び引き渡しが完了した島根県内での電気通信工事</t>
    <rPh sb="0" eb="2">
      <t>カンセイ</t>
    </rPh>
    <rPh sb="2" eb="3">
      <t>オヨ</t>
    </rPh>
    <rPh sb="4" eb="5">
      <t>ヒ</t>
    </rPh>
    <rPh sb="6" eb="7">
      <t>ワタ</t>
    </rPh>
    <rPh sb="9" eb="11">
      <t>カンリョウ</t>
    </rPh>
    <rPh sb="13" eb="17">
      <t>シマネケンナイ</t>
    </rPh>
    <rPh sb="19" eb="25">
      <t>デンキツウシンコウジ</t>
    </rPh>
    <phoneticPr fontId="2"/>
  </si>
  <si>
    <t>令和２年度から令和４年度（完成及び引き渡しが完了）</t>
    <rPh sb="0" eb="2">
      <t>レイワ</t>
    </rPh>
    <rPh sb="7" eb="9">
      <t>レイワ</t>
    </rPh>
    <rPh sb="10" eb="12">
      <t>ネンド</t>
    </rPh>
    <rPh sb="15" eb="16">
      <t>オヨ</t>
    </rPh>
    <rPh sb="17" eb="18">
      <t>ヒ</t>
    </rPh>
    <rPh sb="19" eb="20">
      <t>ワタ</t>
    </rPh>
    <rPh sb="22" eb="24">
      <t>カンリョウ</t>
    </rPh>
    <phoneticPr fontId="2"/>
  </si>
  <si>
    <t>平成25年度から入札公告日前日までに完成及び引き渡しが完了した、国（公団の後継会社、公社を含む）、都道府県（公社を含む）、市町村（企業団、事務組合等含む）の発注工事</t>
    <rPh sb="20" eb="21">
      <t>オヨ</t>
    </rPh>
    <rPh sb="22" eb="23">
      <t>ヒ</t>
    </rPh>
    <rPh sb="24" eb="25">
      <t>ワタ</t>
    </rPh>
    <rPh sb="27" eb="29">
      <t>カンリョウ</t>
    </rPh>
    <rPh sb="32" eb="33">
      <t>クニ</t>
    </rPh>
    <rPh sb="34" eb="36">
      <t>コウダン</t>
    </rPh>
    <rPh sb="37" eb="41">
      <t>コウケイカイシャ</t>
    </rPh>
    <rPh sb="42" eb="44">
      <t>コウシャ</t>
    </rPh>
    <rPh sb="45" eb="46">
      <t>フク</t>
    </rPh>
    <rPh sb="49" eb="53">
      <t>トドウフケン</t>
    </rPh>
    <rPh sb="54" eb="56">
      <t>コウシャ</t>
    </rPh>
    <rPh sb="57" eb="58">
      <t>フク</t>
    </rPh>
    <rPh sb="61" eb="64">
      <t>シチョウソン</t>
    </rPh>
    <rPh sb="65" eb="68">
      <t>キギョウダン</t>
    </rPh>
    <rPh sb="69" eb="73">
      <t>ジムクミアイ</t>
    </rPh>
    <rPh sb="73" eb="74">
      <t>トウ</t>
    </rPh>
    <rPh sb="74" eb="75">
      <t>フク</t>
    </rPh>
    <rPh sb="78" eb="80">
      <t>ハッチュウ</t>
    </rPh>
    <phoneticPr fontId="2"/>
  </si>
  <si>
    <t>　令和元年度から令和５年度に、島根県及び中国地方整備局発注工事で受けた優良工事表彰（優良工事施工団体表彰）</t>
    <rPh sb="1" eb="3">
      <t>レイワ</t>
    </rPh>
    <rPh sb="3" eb="4">
      <t>ガン</t>
    </rPh>
    <rPh sb="8" eb="10">
      <t>レイワ</t>
    </rPh>
    <rPh sb="11" eb="12">
      <t>ネン</t>
    </rPh>
    <phoneticPr fontId="2"/>
  </si>
  <si>
    <t>　島根県内の公共事業において、令和元年度から令和５年度に、島根県及び中国地方整備局発注工事で主任（監理）技術者または現場代理人として受けた優秀建設技術者表彰</t>
    <rPh sb="8" eb="10">
      <t>ジギョウ</t>
    </rPh>
    <rPh sb="15" eb="17">
      <t>レイワ</t>
    </rPh>
    <rPh sb="17" eb="18">
      <t>ガン</t>
    </rPh>
    <rPh sb="22" eb="24">
      <t>レイワ</t>
    </rPh>
    <rPh sb="25" eb="27">
      <t>ネンド</t>
    </rPh>
    <phoneticPr fontId="2"/>
  </si>
  <si>
    <t>令和３年度及び令和４年度における島根県内で実施されたボランティア活動又はハートフルしまねの参加実績</t>
    <rPh sb="0" eb="2">
      <t>レイワ</t>
    </rPh>
    <rPh sb="7" eb="9">
      <t>レイワ</t>
    </rPh>
    <phoneticPr fontId="2"/>
  </si>
  <si>
    <t>令和３年度から入札公告日前日までに完成及び引き渡しが完了した島根県発注の下記工事</t>
    <rPh sb="0" eb="2">
      <t>レイワ</t>
    </rPh>
    <rPh sb="7" eb="9">
      <t>ニュウサツ</t>
    </rPh>
    <rPh sb="9" eb="12">
      <t>コウコクビ</t>
    </rPh>
    <rPh sb="12" eb="14">
      <t>ゼンジツ</t>
    </rPh>
    <rPh sb="17" eb="19">
      <t>カンセイ</t>
    </rPh>
    <rPh sb="19" eb="20">
      <t>オヨ</t>
    </rPh>
    <rPh sb="21" eb="22">
      <t>ヒ</t>
    </rPh>
    <rPh sb="23" eb="24">
      <t>ワタ</t>
    </rPh>
    <rPh sb="26" eb="28">
      <t>カンリョウ</t>
    </rPh>
    <phoneticPr fontId="2"/>
  </si>
  <si>
    <t>施工実績が２回以上ある場合は、代表的なものの提出でよい。</t>
    <rPh sb="2" eb="4">
      <t>ジッセキ</t>
    </rPh>
    <phoneticPr fontId="2"/>
  </si>
  <si>
    <t>特別共同企業体構成員の受賞の合計が10回以上ある場合は、代表的なもの10回分の提出でよい。</t>
    <rPh sb="0" eb="2">
      <t>トクベツ</t>
    </rPh>
    <rPh sb="2" eb="4">
      <t>キョウドウ</t>
    </rPh>
    <rPh sb="4" eb="7">
      <t>キギョウタイ</t>
    </rPh>
    <rPh sb="7" eb="9">
      <t>コウセイ</t>
    </rPh>
    <rPh sb="9" eb="10">
      <t>イン</t>
    </rPh>
    <rPh sb="11" eb="13">
      <t>ジュショウ</t>
    </rPh>
    <rPh sb="14" eb="16">
      <t>ゴウケイ</t>
    </rPh>
    <rPh sb="19" eb="20">
      <t>カイ</t>
    </rPh>
    <rPh sb="20" eb="22">
      <t>イジョウ</t>
    </rPh>
    <rPh sb="24" eb="26">
      <t>バアイ</t>
    </rPh>
    <rPh sb="28" eb="31">
      <t>ダイヒョウテキ</t>
    </rPh>
    <rPh sb="36" eb="37">
      <t>カイ</t>
    </rPh>
    <rPh sb="37" eb="38">
      <t>ブン</t>
    </rPh>
    <rPh sb="39" eb="41">
      <t>テイシュツ</t>
    </rPh>
    <phoneticPr fontId="2"/>
  </si>
  <si>
    <t>代表者
(第１ｸﾞﾙｰﾌﾟ)
R3年度</t>
    <rPh sb="5" eb="6">
      <t>ダイ</t>
    </rPh>
    <rPh sb="17" eb="19">
      <t>ネンド</t>
    </rPh>
    <phoneticPr fontId="2"/>
  </si>
  <si>
    <t>代表者
(第１ｸﾞﾙｰﾌﾟ)
R4年度</t>
    <rPh sb="5" eb="6">
      <t>ダイ</t>
    </rPh>
    <rPh sb="17" eb="19">
      <t>ネンド</t>
    </rPh>
    <phoneticPr fontId="2"/>
  </si>
  <si>
    <t>構成員
(第2ｸﾞﾙｰﾌﾟ)
R3年度</t>
    <rPh sb="0" eb="2">
      <t>コウセイ</t>
    </rPh>
    <rPh sb="2" eb="3">
      <t>イン</t>
    </rPh>
    <rPh sb="5" eb="6">
      <t>ダイ</t>
    </rPh>
    <rPh sb="17" eb="19">
      <t>ネンド</t>
    </rPh>
    <phoneticPr fontId="2"/>
  </si>
  <si>
    <t>構成員
(第2ｸﾞﾙｰﾌﾟ)
R4年度</t>
    <rPh sb="0" eb="2">
      <t>コウセイ</t>
    </rPh>
    <rPh sb="2" eb="3">
      <t>イン</t>
    </rPh>
    <rPh sb="5" eb="6">
      <t>ダイ</t>
    </rPh>
    <rPh sb="17" eb="19">
      <t>ネンド</t>
    </rPh>
    <phoneticPr fontId="2"/>
  </si>
  <si>
    <t>第１グループ施工実績</t>
    <rPh sb="0" eb="1">
      <t>ダイ</t>
    </rPh>
    <rPh sb="6" eb="8">
      <t>セコウ</t>
    </rPh>
    <rPh sb="8" eb="10">
      <t>ジッセキ</t>
    </rPh>
    <phoneticPr fontId="2"/>
  </si>
  <si>
    <t>第２グループ施工実績</t>
    <rPh sb="0" eb="1">
      <t>ダイ</t>
    </rPh>
    <rPh sb="6" eb="8">
      <t>セコウ</t>
    </rPh>
    <rPh sb="8" eb="10">
      <t>ジッセキ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</si>
</sst>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411]ggge&quot;年&quot;m&quot;月&quot;d&quot;日&quot;;@"/>
    <numFmt numFmtId="177" formatCode="#,##0&quot;件&quot;"/>
    <numFmt numFmtId="178" formatCode="#,##0.0&quot;点&quot;"/>
    <numFmt numFmtId="179" formatCode="#,##0&quot;点&quot;"/>
    <numFmt numFmtId="180" formatCode="#,##0&quot;円&quot;"/>
    <numFmt numFmtId="181" formatCode="#,##0&quot;ユニット&quot;"/>
    <numFmt numFmtId="182" formatCode="[$-411]ge\.m\.d;@"/>
    <numFmt numFmtId="183" formatCode="0.0"/>
    <numFmt numFmtId="184" formatCode="#,##0;\-#,##0;\ &quot;&quot;"/>
    <numFmt numFmtId="185" formatCode="0_);[Red]\(0\)"/>
    <numFmt numFmtId="186" formatCode="#,##0&quot;台&quot;"/>
    <numFmt numFmtId="187" formatCode="#,##0&quot;人&quot;"/>
    <numFmt numFmtId="188" formatCode="&quot;Ｑ&quot;#,##0"/>
    <numFmt numFmtId="189" formatCode="0&quot; ポイント&quot;"/>
    <numFmt numFmtId="190" formatCode="0&quot; こっころ&quot;"/>
    <numFmt numFmtId="191" formatCode="0&quot; こっころ／40 こっころ&quot;"/>
    <numFmt numFmtId="192" formatCode="0&quot;点&quot;"/>
    <numFmt numFmtId="193" formatCode="0&quot; こっころ／150 こっころ&quot;"/>
    <numFmt numFmtId="194" formatCode="#,##0&quot;歳&quot;"/>
    <numFmt numFmtId="195" formatCode="0&quot; 回&quot;"/>
    <numFmt numFmtId="196" formatCode="0&quot; 日&quot;"/>
    <numFmt numFmtId="197" formatCode="0.0_ "/>
    <numFmt numFmtId="198" formatCode="#,##0.0&quot;人&quot;"/>
  </numFmts>
  <fonts count="126">
    <font>
      <sz val="11"/>
      <color theme="1"/>
      <name val="ＭＳ Ｐゴシック"/>
      <family val="2"/>
      <charset val="128"/>
      <scheme val="minor"/>
    </font>
    <font>
      <sz val="14"/>
      <color theme="1"/>
      <name val="ＭＳ Ｐ明朝"/>
      <family val="1"/>
      <charset val="128"/>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theme="1"/>
      <name val="ＭＳ Ｐ明朝"/>
      <family val="1"/>
      <charset val="128"/>
    </font>
    <font>
      <sz val="12"/>
      <color theme="1"/>
      <name val="ＭＳ Ｐゴシック"/>
      <family val="2"/>
      <charset val="128"/>
      <scheme val="minor"/>
    </font>
    <font>
      <sz val="12"/>
      <color theme="1"/>
      <name val="ＭＳ Ｐゴシック"/>
      <family val="3"/>
      <charset val="128"/>
      <scheme val="minor"/>
    </font>
    <font>
      <sz val="11"/>
      <color rgb="FFFF0000"/>
      <name val="ＭＳ Ｐゴシック"/>
      <family val="3"/>
      <charset val="128"/>
      <scheme val="minor"/>
    </font>
    <font>
      <sz val="11"/>
      <color rgb="FFFF0000"/>
      <name val="ＭＳ Ｐゴシック"/>
      <family val="2"/>
      <charset val="128"/>
      <scheme val="minor"/>
    </font>
    <font>
      <u/>
      <sz val="11"/>
      <color theme="10"/>
      <name val="ＭＳ Ｐゴシック"/>
      <family val="2"/>
      <charset val="128"/>
      <scheme val="minor"/>
    </font>
    <font>
      <sz val="6"/>
      <name val="ＭＳ Ｐゴシック"/>
      <family val="3"/>
      <charset val="128"/>
    </font>
    <font>
      <sz val="11"/>
      <name val="ＭＳ Ｐゴシック"/>
      <family val="2"/>
      <charset val="128"/>
      <scheme val="minor"/>
    </font>
    <font>
      <b/>
      <sz val="14"/>
      <color rgb="FFFF0000"/>
      <name val="ＭＳ Ｐゴシック"/>
      <family val="3"/>
      <charset val="128"/>
      <scheme val="minor"/>
    </font>
    <font>
      <sz val="20"/>
      <color theme="1"/>
      <name val="ＭＳ Ｐゴシック"/>
      <family val="2"/>
      <charset val="128"/>
      <scheme val="minor"/>
    </font>
    <font>
      <sz val="20"/>
      <color theme="1"/>
      <name val="ＭＳ Ｐゴシック"/>
      <family val="3"/>
      <charset val="128"/>
      <scheme val="minor"/>
    </font>
    <font>
      <sz val="14"/>
      <color rgb="FFFF0000"/>
      <name val="ＭＳ Ｐゴシック"/>
      <family val="2"/>
      <charset val="128"/>
      <scheme val="minor"/>
    </font>
    <font>
      <sz val="12"/>
      <color rgb="FFFF0000"/>
      <name val="ＭＳ Ｐゴシック"/>
      <family val="3"/>
      <charset val="128"/>
      <scheme val="minor"/>
    </font>
    <font>
      <sz val="12"/>
      <color rgb="FFFF000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4"/>
      <color indexed="81"/>
      <name val="ＭＳ Ｐゴシック"/>
      <family val="3"/>
      <charset val="128"/>
    </font>
    <font>
      <b/>
      <sz val="22"/>
      <color indexed="10"/>
      <name val="ＭＳ Ｐゴシック"/>
      <family val="3"/>
      <charset val="128"/>
    </font>
    <font>
      <b/>
      <sz val="18"/>
      <color indexed="10"/>
      <name val="ＭＳ Ｐゴシック"/>
      <family val="3"/>
      <charset val="128"/>
    </font>
    <font>
      <sz val="10"/>
      <name val="ＭＳ Ｐゴシック"/>
      <family val="3"/>
      <charset val="128"/>
    </font>
    <font>
      <b/>
      <sz val="12"/>
      <name val="HG丸ｺﾞｼｯｸM-PRO"/>
      <family val="3"/>
      <charset val="128"/>
    </font>
    <font>
      <b/>
      <sz val="18"/>
      <name val="HG丸ｺﾞｼｯｸM-PRO"/>
      <family val="3"/>
      <charset val="128"/>
    </font>
    <font>
      <b/>
      <sz val="16"/>
      <name val="HG丸ｺﾞｼｯｸM-PRO"/>
      <family val="3"/>
      <charset val="128"/>
    </font>
    <font>
      <sz val="12"/>
      <name val="ＭＳ Ｐゴシック"/>
      <family val="3"/>
      <charset val="128"/>
    </font>
    <font>
      <sz val="9"/>
      <name val="ＭＳ Ｐゴシック"/>
      <family val="3"/>
      <charset val="128"/>
    </font>
    <font>
      <b/>
      <sz val="18"/>
      <name val="ＭＳ Ｐゴシック"/>
      <family val="3"/>
      <charset val="128"/>
    </font>
    <font>
      <sz val="12"/>
      <color theme="1"/>
      <name val="ＭＳ Ｐゴシック"/>
      <family val="3"/>
      <charset val="128"/>
    </font>
    <font>
      <b/>
      <sz val="14"/>
      <name val="HG丸ｺﾞｼｯｸM-PRO"/>
      <family val="3"/>
      <charset val="128"/>
    </font>
    <font>
      <sz val="11"/>
      <name val="ＭＳ Ｐゴシック"/>
      <family val="3"/>
      <charset val="128"/>
    </font>
    <font>
      <b/>
      <sz val="10"/>
      <name val="ＭＳ Ｐゴシック"/>
      <family val="3"/>
      <charset val="128"/>
    </font>
    <font>
      <b/>
      <sz val="10"/>
      <color indexed="10"/>
      <name val="ＭＳ Ｐゴシック"/>
      <family val="3"/>
      <charset val="128"/>
    </font>
    <font>
      <sz val="9"/>
      <name val="ＭＳ Ｐ明朝"/>
      <family val="1"/>
      <charset val="128"/>
    </font>
    <font>
      <sz val="10"/>
      <color theme="1"/>
      <name val="ＭＳ Ｐ明朝"/>
      <family val="1"/>
      <charset val="128"/>
    </font>
    <font>
      <sz val="10"/>
      <color theme="1"/>
      <name val="ＭＳ Ｐゴシック"/>
      <family val="3"/>
      <charset val="128"/>
    </font>
    <font>
      <sz val="10"/>
      <name val="ＭＳ Ｐ明朝"/>
      <family val="1"/>
      <charset val="128"/>
    </font>
    <font>
      <b/>
      <sz val="9"/>
      <name val="HG丸ｺﾞｼｯｸM-PRO"/>
      <family val="3"/>
      <charset val="128"/>
    </font>
    <font>
      <b/>
      <u/>
      <sz val="11"/>
      <color theme="1"/>
      <name val="ＭＳ Ｐゴシック"/>
      <family val="3"/>
      <charset val="128"/>
    </font>
    <font>
      <sz val="11"/>
      <color indexed="8"/>
      <name val="ＭＳ Ｐゴシック"/>
      <family val="3"/>
      <charset val="128"/>
    </font>
    <font>
      <sz val="11"/>
      <color theme="1"/>
      <name val="ＭＳ Ｐゴシック"/>
      <family val="3"/>
      <charset val="128"/>
    </font>
    <font>
      <sz val="9"/>
      <color indexed="8"/>
      <name val="ＭＳ Ｐゴシック"/>
      <family val="3"/>
      <charset val="128"/>
    </font>
    <font>
      <b/>
      <u/>
      <sz val="11"/>
      <name val="ＭＳ Ｐゴシック"/>
      <family val="3"/>
      <charset val="128"/>
    </font>
    <font>
      <b/>
      <sz val="11"/>
      <name val="ＭＳ Ｐゴシック"/>
      <family val="3"/>
      <charset val="128"/>
    </font>
    <font>
      <b/>
      <sz val="11"/>
      <color indexed="8"/>
      <name val="ＭＳ Ｐゴシック"/>
      <family val="3"/>
      <charset val="128"/>
    </font>
    <font>
      <b/>
      <sz val="10"/>
      <color theme="1"/>
      <name val="ＭＳ Ｐゴシック"/>
      <family val="3"/>
      <charset val="128"/>
    </font>
    <font>
      <sz val="9"/>
      <color theme="1"/>
      <name val="ＭＳ Ｐ明朝"/>
      <family val="1"/>
      <charset val="128"/>
    </font>
    <font>
      <b/>
      <sz val="12"/>
      <name val="ＭＳ Ｐゴシック"/>
      <family val="3"/>
      <charset val="128"/>
    </font>
    <font>
      <b/>
      <sz val="12"/>
      <color theme="1"/>
      <name val="ＭＳ Ｐゴシック"/>
      <family val="3"/>
      <charset val="128"/>
    </font>
    <font>
      <b/>
      <sz val="14"/>
      <color theme="1"/>
      <name val="ＭＳ Ｐゴシック"/>
      <family val="3"/>
      <charset val="128"/>
    </font>
    <font>
      <b/>
      <sz val="14"/>
      <name val="ＭＳ Ｐゴシック"/>
      <family val="3"/>
      <charset val="128"/>
    </font>
    <font>
      <sz val="10"/>
      <color indexed="10"/>
      <name val="ＭＳ Ｐゴシック"/>
      <family val="3"/>
      <charset val="128"/>
    </font>
    <font>
      <u/>
      <sz val="10"/>
      <color indexed="10"/>
      <name val="ＭＳ Ｐゴシック"/>
      <family val="3"/>
      <charset val="128"/>
    </font>
    <font>
      <b/>
      <u/>
      <sz val="10"/>
      <color indexed="10"/>
      <name val="ＭＳ Ｐゴシック"/>
      <family val="3"/>
      <charset val="128"/>
    </font>
    <font>
      <sz val="8"/>
      <name val="ＭＳ Ｐゴシック"/>
      <family val="3"/>
      <charset val="128"/>
    </font>
    <font>
      <sz val="13"/>
      <name val="ＭＳ Ｐゴシック"/>
      <family val="3"/>
      <charset val="128"/>
    </font>
    <font>
      <sz val="13"/>
      <color theme="1"/>
      <name val="ＭＳ Ｐゴシック"/>
      <family val="3"/>
      <charset val="128"/>
    </font>
    <font>
      <sz val="9"/>
      <color indexed="81"/>
      <name val="ＭＳ Ｐゴシック"/>
      <family val="3"/>
      <charset val="128"/>
    </font>
    <font>
      <b/>
      <u/>
      <sz val="12"/>
      <color rgb="FFFF0000"/>
      <name val="ＭＳ Ｐゴシック"/>
      <family val="3"/>
      <charset val="128"/>
      <scheme val="minor"/>
    </font>
    <font>
      <sz val="12"/>
      <name val="ＭＳ Ｐゴシック"/>
      <family val="2"/>
      <charset val="128"/>
      <scheme val="minor"/>
    </font>
    <font>
      <sz val="12"/>
      <name val="ＭＳ Ｐゴシック"/>
      <family val="3"/>
      <charset val="128"/>
      <scheme val="minor"/>
    </font>
    <font>
      <sz val="16"/>
      <name val="ＭＳ Ｐゴシック"/>
      <family val="2"/>
      <charset val="128"/>
      <scheme val="minor"/>
    </font>
    <font>
      <sz val="11"/>
      <color rgb="FFFF0000"/>
      <name val="ＭＳ Ｐ明朝"/>
      <family val="1"/>
      <charset val="128"/>
    </font>
    <font>
      <sz val="11"/>
      <color theme="4"/>
      <name val="ＭＳ Ｐ明朝"/>
      <family val="1"/>
      <charset val="128"/>
    </font>
    <font>
      <sz val="12"/>
      <color theme="1"/>
      <name val="ＭＳ Ｐ明朝"/>
      <family val="1"/>
      <charset val="128"/>
    </font>
    <font>
      <sz val="10"/>
      <color rgb="FFFF0000"/>
      <name val="ＭＳ Ｐ明朝"/>
      <family val="1"/>
      <charset val="128"/>
    </font>
    <font>
      <u/>
      <sz val="11"/>
      <color theme="1"/>
      <name val="ＭＳ Ｐ明朝"/>
      <family val="1"/>
      <charset val="128"/>
    </font>
    <font>
      <b/>
      <sz val="9"/>
      <color indexed="81"/>
      <name val="ＭＳ Ｐゴシック"/>
      <family val="3"/>
      <charset val="128"/>
    </font>
    <font>
      <b/>
      <sz val="14"/>
      <color theme="1"/>
      <name val="ＭＳ Ｐゴシック"/>
      <family val="3"/>
      <charset val="128"/>
      <scheme val="minor"/>
    </font>
    <font>
      <u/>
      <sz val="12"/>
      <color theme="1"/>
      <name val="ＭＳ Ｐゴシック"/>
      <family val="3"/>
      <charset val="128"/>
      <scheme val="minor"/>
    </font>
    <font>
      <b/>
      <sz val="16"/>
      <color rgb="FF0070C0"/>
      <name val="ＭＳ Ｐゴシック"/>
      <family val="3"/>
      <charset val="128"/>
      <scheme val="minor"/>
    </font>
    <font>
      <b/>
      <sz val="16"/>
      <name val="ＭＳ Ｐゴシック"/>
      <family val="3"/>
      <charset val="128"/>
      <scheme val="minor"/>
    </font>
    <font>
      <sz val="12"/>
      <color rgb="FF0070C0"/>
      <name val="ＭＳ Ｐゴシック"/>
      <family val="3"/>
      <charset val="128"/>
      <scheme val="minor"/>
    </font>
    <font>
      <b/>
      <sz val="12"/>
      <color rgb="FF0070C0"/>
      <name val="ＭＳ Ｐゴシック"/>
      <family val="3"/>
      <charset val="128"/>
      <scheme val="minor"/>
    </font>
    <font>
      <sz val="9"/>
      <color theme="1"/>
      <name val="ＭＳ Ｐゴシック"/>
      <family val="2"/>
      <charset val="128"/>
      <scheme val="minor"/>
    </font>
    <font>
      <u val="double"/>
      <sz val="11"/>
      <color theme="1"/>
      <name val="ＭＳ Ｐ明朝"/>
      <family val="1"/>
      <charset val="128"/>
    </font>
    <font>
      <b/>
      <u/>
      <sz val="11"/>
      <color theme="1"/>
      <name val="ＭＳ Ｐ明朝"/>
      <family val="1"/>
      <charset val="128"/>
    </font>
    <font>
      <b/>
      <sz val="14"/>
      <color theme="0"/>
      <name val="ＭＳ Ｐゴシック"/>
      <family val="3"/>
      <charset val="128"/>
    </font>
    <font>
      <sz val="11"/>
      <color rgb="FFFF0000"/>
      <name val="ＭＳ Ｐゴシック"/>
      <family val="3"/>
      <charset val="128"/>
    </font>
    <font>
      <b/>
      <sz val="11"/>
      <color rgb="FFFF0000"/>
      <name val="ＭＳ Ｐゴシック"/>
      <family val="3"/>
      <charset val="128"/>
    </font>
    <font>
      <b/>
      <sz val="16"/>
      <color rgb="FFFF0000"/>
      <name val="ＭＳ Ｐゴシック"/>
      <family val="3"/>
      <charset val="128"/>
      <scheme val="minor"/>
    </font>
    <font>
      <sz val="12"/>
      <color rgb="FFFF0000"/>
      <name val="ＭＳ Ｐゴシック"/>
      <family val="3"/>
      <charset val="128"/>
    </font>
    <font>
      <sz val="16"/>
      <name val="ＭＳ Ｐゴシック"/>
      <family val="3"/>
      <charset val="128"/>
    </font>
    <font>
      <b/>
      <sz val="9"/>
      <name val="ＭＳ Ｐゴシック"/>
      <family val="3"/>
      <charset val="128"/>
    </font>
    <font>
      <b/>
      <sz val="14"/>
      <color indexed="81"/>
      <name val="ＭＳ Ｐゴシック"/>
      <family val="3"/>
      <charset val="128"/>
    </font>
    <font>
      <b/>
      <sz val="11"/>
      <color rgb="FFFF0000"/>
      <name val="ＭＳ Ｐ明朝"/>
      <family val="1"/>
      <charset val="128"/>
    </font>
    <font>
      <b/>
      <sz val="12"/>
      <color indexed="81"/>
      <name val="ＭＳ Ｐゴシック"/>
      <family val="3"/>
      <charset val="128"/>
    </font>
    <font>
      <sz val="10.5"/>
      <color theme="1"/>
      <name val="ＭＳ 明朝"/>
      <family val="1"/>
      <charset val="128"/>
    </font>
    <font>
      <b/>
      <sz val="11"/>
      <color rgb="FFFF0000"/>
      <name val="ＭＳ Ｐゴシック"/>
      <family val="3"/>
      <charset val="128"/>
      <scheme val="minor"/>
    </font>
    <font>
      <strike/>
      <sz val="12"/>
      <color theme="1"/>
      <name val="ＭＳ Ｐゴシック"/>
      <family val="2"/>
      <charset val="128"/>
      <scheme val="minor"/>
    </font>
    <font>
      <b/>
      <sz val="18"/>
      <color theme="1"/>
      <name val="HG丸ｺﾞｼｯｸM-PRO"/>
      <family val="3"/>
      <charset val="128"/>
    </font>
    <font>
      <b/>
      <sz val="12"/>
      <color theme="1"/>
      <name val="HG丸ｺﾞｼｯｸM-PRO"/>
      <family val="3"/>
      <charset val="128"/>
    </font>
    <font>
      <strike/>
      <sz val="10"/>
      <color theme="1"/>
      <name val="ＭＳ Ｐ明朝"/>
      <family val="1"/>
      <charset val="128"/>
    </font>
    <font>
      <b/>
      <sz val="11"/>
      <color theme="1"/>
      <name val="ＭＳ Ｐゴシック"/>
      <family val="3"/>
      <charset val="128"/>
    </font>
    <font>
      <sz val="8"/>
      <name val="ＭＳ Ｐ明朝"/>
      <family val="1"/>
      <charset val="128"/>
    </font>
    <font>
      <sz val="7"/>
      <name val="ＭＳ Ｐ明朝"/>
      <family val="1"/>
      <charset val="128"/>
    </font>
    <font>
      <u/>
      <sz val="10"/>
      <name val="ＭＳ Ｐ明朝"/>
      <family val="1"/>
      <charset val="128"/>
    </font>
    <font>
      <b/>
      <sz val="12"/>
      <name val="ＭＳ Ｐ明朝"/>
      <family val="1"/>
      <charset val="128"/>
    </font>
    <font>
      <b/>
      <sz val="14"/>
      <color theme="1"/>
      <name val="ＭＳ Ｐ明朝"/>
      <family val="1"/>
      <charset val="128"/>
    </font>
    <font>
      <sz val="10"/>
      <color indexed="81"/>
      <name val="ＭＳ Ｐ明朝"/>
      <family val="1"/>
      <charset val="128"/>
    </font>
    <font>
      <b/>
      <sz val="11"/>
      <color theme="1"/>
      <name val="ＭＳ Ｐ明朝"/>
      <family val="1"/>
      <charset val="128"/>
    </font>
    <font>
      <sz val="9"/>
      <color indexed="81"/>
      <name val="MS P ゴシック"/>
      <family val="3"/>
      <charset val="128"/>
    </font>
    <font>
      <b/>
      <sz val="9"/>
      <color indexed="81"/>
      <name val="MS P ゴシック"/>
      <family val="3"/>
      <charset val="128"/>
    </font>
    <font>
      <sz val="10"/>
      <name val="ＭＳ Ｐゴシック"/>
      <family val="3"/>
      <charset val="128"/>
      <scheme val="minor"/>
    </font>
    <font>
      <sz val="20"/>
      <name val="ＭＳ Ｐゴシック"/>
      <family val="2"/>
      <charset val="128"/>
      <scheme val="minor"/>
    </font>
    <font>
      <sz val="20"/>
      <name val="ＭＳ Ｐゴシック"/>
      <family val="3"/>
      <charset val="128"/>
      <scheme val="minor"/>
    </font>
    <font>
      <sz val="16"/>
      <name val="ＭＳ Ｐゴシック"/>
      <family val="3"/>
      <charset val="128"/>
      <scheme val="minor"/>
    </font>
    <font>
      <sz val="14"/>
      <name val="ＭＳ Ｐゴシック"/>
      <family val="3"/>
      <charset val="128"/>
      <scheme val="minor"/>
    </font>
    <font>
      <sz val="11"/>
      <name val="ＭＳ Ｐゴシック"/>
      <family val="3"/>
      <charset val="128"/>
      <scheme val="minor"/>
    </font>
    <font>
      <sz val="9"/>
      <name val="ＭＳ Ｐゴシック"/>
      <family val="3"/>
      <charset val="128"/>
      <scheme val="minor"/>
    </font>
    <font>
      <sz val="11"/>
      <name val="ＭＳ Ｐ明朝"/>
      <family val="1"/>
      <charset val="128"/>
    </font>
    <font>
      <i/>
      <sz val="18"/>
      <color theme="1"/>
      <name val="ＭＳ Ｐゴシック"/>
      <family val="3"/>
      <charset val="128"/>
      <scheme val="minor"/>
    </font>
    <font>
      <sz val="12"/>
      <color rgb="FFFF0000"/>
      <name val="HG丸ｺﾞｼｯｸM-PRO"/>
      <family val="3"/>
      <charset val="128"/>
    </font>
    <font>
      <sz val="18"/>
      <color rgb="FFFF0000"/>
      <name val="HG丸ｺﾞｼｯｸM-PRO"/>
      <family val="3"/>
      <charset val="128"/>
    </font>
    <font>
      <sz val="11"/>
      <color rgb="FF0070C0"/>
      <name val="ＭＳ Ｐゴシック"/>
      <family val="2"/>
      <charset val="128"/>
      <scheme val="minor"/>
    </font>
    <font>
      <sz val="11"/>
      <color rgb="FF0070C0"/>
      <name val="ＭＳ Ｐゴシック"/>
      <family val="3"/>
      <charset val="128"/>
      <scheme val="minor"/>
    </font>
    <font>
      <b/>
      <sz val="11"/>
      <name val="ＭＳ Ｐ明朝"/>
      <family val="1"/>
      <charset val="128"/>
    </font>
    <font>
      <b/>
      <u/>
      <sz val="11"/>
      <color rgb="FFFF0000"/>
      <name val="ＭＳ Ｐゴシック"/>
      <family val="3"/>
      <charset val="128"/>
      <scheme val="minor"/>
    </font>
    <font>
      <b/>
      <u/>
      <sz val="11"/>
      <color rgb="FF0070C0"/>
      <name val="ＭＳ Ｐゴシック"/>
      <family val="3"/>
      <charset val="128"/>
      <scheme val="minor"/>
    </font>
    <font>
      <b/>
      <sz val="20"/>
      <color indexed="10"/>
      <name val="ＭＳ Ｐゴシック"/>
      <family val="3"/>
      <charset val="128"/>
    </font>
    <font>
      <sz val="9"/>
      <color indexed="10"/>
      <name val="MS P ゴシック"/>
      <family val="3"/>
      <charset val="128"/>
    </font>
    <font>
      <b/>
      <sz val="11"/>
      <name val="HG丸ｺﾞｼｯｸM-PRO"/>
      <family val="3"/>
      <charset val="128"/>
    </font>
  </fonts>
  <fills count="28">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rgb="FFFF66FF"/>
        <bgColor indexed="64"/>
      </patternFill>
    </fill>
    <fill>
      <patternFill patternType="solid">
        <fgColor theme="2" tint="-9.9978637043366805E-2"/>
        <bgColor indexed="64"/>
      </patternFill>
    </fill>
    <fill>
      <patternFill patternType="solid">
        <fgColor indexed="43"/>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95B3D7"/>
        <bgColor indexed="64"/>
      </patternFill>
    </fill>
    <fill>
      <patternFill patternType="solid">
        <fgColor rgb="FFFF0000"/>
        <bgColor indexed="64"/>
      </patternFill>
    </fill>
    <fill>
      <patternFill patternType="solid">
        <fgColor theme="4"/>
        <bgColor indexed="64"/>
      </patternFill>
    </fill>
    <fill>
      <patternFill patternType="solid">
        <fgColor rgb="FF92D050"/>
        <bgColor indexed="64"/>
      </patternFill>
    </fill>
    <fill>
      <patternFill patternType="solid">
        <fgColor rgb="FFFFC000"/>
        <bgColor indexed="64"/>
      </patternFill>
    </fill>
    <fill>
      <patternFill patternType="solid">
        <fgColor theme="8"/>
        <bgColor indexed="64"/>
      </patternFill>
    </fill>
    <fill>
      <patternFill patternType="solid">
        <fgColor theme="5"/>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34998626667073579"/>
        <bgColor indexed="64"/>
      </patternFill>
    </fill>
  </fills>
  <borders count="2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medium">
        <color rgb="FFFF0000"/>
      </left>
      <right style="hair">
        <color auto="1"/>
      </right>
      <top/>
      <bottom/>
      <diagonal/>
    </border>
    <border>
      <left style="medium">
        <color rgb="FFFF0000"/>
      </left>
      <right style="hair">
        <color auto="1"/>
      </right>
      <top/>
      <bottom style="medium">
        <color rgb="FFFF0000"/>
      </bottom>
      <diagonal/>
    </border>
    <border>
      <left style="hair">
        <color auto="1"/>
      </left>
      <right style="hair">
        <color auto="1"/>
      </right>
      <top/>
      <bottom style="medium">
        <color rgb="FFFF0000"/>
      </bottom>
      <diagonal/>
    </border>
    <border>
      <left style="medium">
        <color rgb="FFFF0000"/>
      </left>
      <right style="hair">
        <color auto="1"/>
      </right>
      <top style="medium">
        <color rgb="FFFF0000"/>
      </top>
      <bottom style="thin">
        <color theme="1"/>
      </bottom>
      <diagonal/>
    </border>
    <border>
      <left style="hair">
        <color auto="1"/>
      </left>
      <right style="hair">
        <color auto="1"/>
      </right>
      <top style="medium">
        <color rgb="FFFF0000"/>
      </top>
      <bottom style="thin">
        <color theme="1"/>
      </bottom>
      <diagonal/>
    </border>
    <border>
      <left style="thin">
        <color indexed="64"/>
      </left>
      <right style="thin">
        <color indexed="64"/>
      </right>
      <top style="hair">
        <color theme="1"/>
      </top>
      <bottom style="hair">
        <color theme="1"/>
      </bottom>
      <diagonal/>
    </border>
    <border>
      <left style="thin">
        <color indexed="64"/>
      </left>
      <right style="thin">
        <color indexed="64"/>
      </right>
      <top style="thin">
        <color theme="1"/>
      </top>
      <bottom/>
      <diagonal/>
    </border>
    <border>
      <left style="thin">
        <color indexed="64"/>
      </left>
      <right style="thin">
        <color indexed="64"/>
      </right>
      <top/>
      <bottom style="thin">
        <color theme="1"/>
      </bottom>
      <diagonal/>
    </border>
    <border>
      <left style="thin">
        <color indexed="64"/>
      </left>
      <right style="thin">
        <color indexed="64"/>
      </right>
      <top style="thick">
        <color rgb="FFFF0000"/>
      </top>
      <bottom/>
      <diagonal/>
    </border>
    <border>
      <left style="thin">
        <color indexed="64"/>
      </left>
      <right style="thick">
        <color rgb="FFFF0000"/>
      </right>
      <top style="thick">
        <color rgb="FFFF0000"/>
      </top>
      <bottom/>
      <diagonal/>
    </border>
    <border>
      <left style="thin">
        <color indexed="64"/>
      </left>
      <right style="thick">
        <color rgb="FFFF0000"/>
      </right>
      <top style="thin">
        <color theme="1"/>
      </top>
      <bottom/>
      <diagonal/>
    </border>
    <border>
      <left style="thin">
        <color indexed="64"/>
      </left>
      <right style="thick">
        <color rgb="FFFF0000"/>
      </right>
      <top style="hair">
        <color theme="1"/>
      </top>
      <bottom style="hair">
        <color theme="1"/>
      </bottom>
      <diagonal/>
    </border>
    <border>
      <left style="thin">
        <color indexed="64"/>
      </left>
      <right style="thick">
        <color rgb="FFFF0000"/>
      </right>
      <top/>
      <bottom style="thin">
        <color theme="1"/>
      </bottom>
      <diagonal/>
    </border>
    <border>
      <left style="thin">
        <color indexed="64"/>
      </left>
      <right style="thick">
        <color rgb="FFFF0000"/>
      </right>
      <top/>
      <bottom/>
      <diagonal/>
    </border>
    <border>
      <left style="thin">
        <color indexed="64"/>
      </left>
      <right style="thin">
        <color indexed="64"/>
      </right>
      <top style="hair">
        <color theme="1"/>
      </top>
      <bottom style="thick">
        <color rgb="FFFF0000"/>
      </bottom>
      <diagonal/>
    </border>
    <border>
      <left style="thin">
        <color indexed="64"/>
      </left>
      <right style="thick">
        <color rgb="FFFF0000"/>
      </right>
      <top style="hair">
        <color theme="1"/>
      </top>
      <bottom style="thick">
        <color rgb="FFFF0000"/>
      </bottom>
      <diagonal/>
    </border>
    <border>
      <left style="thin">
        <color indexed="64"/>
      </left>
      <right style="thick">
        <color rgb="FFFF0000"/>
      </right>
      <top style="thin">
        <color indexed="64"/>
      </top>
      <bottom/>
      <diagonal/>
    </border>
    <border>
      <left style="thin">
        <color indexed="64"/>
      </left>
      <right style="thick">
        <color rgb="FFFF0000"/>
      </right>
      <top style="hair">
        <color theme="1"/>
      </top>
      <bottom style="thin">
        <color theme="1"/>
      </bottom>
      <diagonal/>
    </border>
    <border>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thin">
        <color theme="1"/>
      </top>
      <bottom style="thin">
        <color theme="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thin">
        <color theme="1"/>
      </left>
      <right style="thick">
        <color rgb="FFFF0000"/>
      </right>
      <top style="hair">
        <color theme="1"/>
      </top>
      <bottom style="hair">
        <color theme="1"/>
      </bottom>
      <diagonal/>
    </border>
    <border>
      <left style="thin">
        <color theme="1"/>
      </left>
      <right style="thin">
        <color theme="1"/>
      </right>
      <top style="thick">
        <color rgb="FFFF0000"/>
      </top>
      <bottom/>
      <diagonal/>
    </border>
    <border>
      <left style="thin">
        <color theme="1"/>
      </left>
      <right style="thin">
        <color theme="1"/>
      </right>
      <top/>
      <bottom style="thick">
        <color rgb="FFFF0000"/>
      </bottom>
      <diagonal/>
    </border>
    <border>
      <left style="thin">
        <color theme="1"/>
      </left>
      <right style="thick">
        <color rgb="FFFF0000"/>
      </right>
      <top style="thin">
        <color theme="1"/>
      </top>
      <bottom/>
      <diagonal/>
    </border>
    <border>
      <left style="thin">
        <color theme="1"/>
      </left>
      <right style="thick">
        <color rgb="FFFF0000"/>
      </right>
      <top/>
      <bottom style="thin">
        <color theme="1"/>
      </bottom>
      <diagonal/>
    </border>
    <border>
      <left style="thin">
        <color theme="1"/>
      </left>
      <right style="thin">
        <color theme="1"/>
      </right>
      <top style="hair">
        <color theme="1"/>
      </top>
      <bottom style="hair">
        <color theme="1"/>
      </bottom>
      <diagonal/>
    </border>
    <border diagonalUp="1">
      <left style="thin">
        <color theme="1"/>
      </left>
      <right style="thin">
        <color theme="1"/>
      </right>
      <top style="thick">
        <color rgb="FFFF0000"/>
      </top>
      <bottom/>
      <diagonal style="thin">
        <color theme="1"/>
      </diagonal>
    </border>
    <border diagonalUp="1">
      <left/>
      <right style="thick">
        <color rgb="FFFF0000"/>
      </right>
      <top style="thick">
        <color rgb="FFFF0000"/>
      </top>
      <bottom/>
      <diagonal style="thin">
        <color theme="1"/>
      </diagonal>
    </border>
    <border diagonalUp="1">
      <left style="thin">
        <color theme="1"/>
      </left>
      <right style="thin">
        <color theme="1"/>
      </right>
      <top style="hair">
        <color theme="1"/>
      </top>
      <bottom style="hair">
        <color theme="1"/>
      </bottom>
      <diagonal style="thin">
        <color theme="1"/>
      </diagonal>
    </border>
    <border diagonalUp="1">
      <left/>
      <right style="thick">
        <color rgb="FFFF0000"/>
      </right>
      <top style="hair">
        <color theme="1"/>
      </top>
      <bottom style="hair">
        <color theme="1"/>
      </bottom>
      <diagonal style="thin">
        <color theme="1"/>
      </diagonal>
    </border>
    <border diagonalUp="1">
      <left style="thin">
        <color theme="1"/>
      </left>
      <right style="thin">
        <color theme="1"/>
      </right>
      <top/>
      <bottom style="thick">
        <color rgb="FFFF0000"/>
      </bottom>
      <diagonal style="thin">
        <color theme="1"/>
      </diagonal>
    </border>
    <border diagonalUp="1">
      <left/>
      <right style="thick">
        <color rgb="FFFF0000"/>
      </right>
      <top/>
      <bottom style="thick">
        <color rgb="FFFF0000"/>
      </bottom>
      <diagonal style="thin">
        <color theme="1"/>
      </diagonal>
    </border>
    <border>
      <left/>
      <right/>
      <top style="medium">
        <color rgb="FFFF0000"/>
      </top>
      <bottom style="thin">
        <color theme="1"/>
      </bottom>
      <diagonal/>
    </border>
    <border>
      <left/>
      <right/>
      <top/>
      <bottom style="medium">
        <color rgb="FFFF0000"/>
      </bottom>
      <diagonal/>
    </border>
    <border>
      <left style="hair">
        <color theme="1"/>
      </left>
      <right style="hair">
        <color theme="1"/>
      </right>
      <top style="medium">
        <color rgb="FFFF0000"/>
      </top>
      <bottom style="thin">
        <color theme="1"/>
      </bottom>
      <diagonal/>
    </border>
    <border>
      <left style="hair">
        <color theme="1"/>
      </left>
      <right style="hair">
        <color theme="1"/>
      </right>
      <top/>
      <bottom/>
      <diagonal/>
    </border>
    <border>
      <left style="hair">
        <color theme="1"/>
      </left>
      <right style="hair">
        <color theme="1"/>
      </right>
      <top/>
      <bottom style="medium">
        <color rgb="FFFF0000"/>
      </bottom>
      <diagonal/>
    </border>
    <border>
      <left style="thick">
        <color rgb="FFFF0000"/>
      </left>
      <right/>
      <top style="thick">
        <color rgb="FFFF0000"/>
      </top>
      <bottom style="thin">
        <color theme="1"/>
      </bottom>
      <diagonal/>
    </border>
    <border>
      <left/>
      <right/>
      <top style="thick">
        <color rgb="FFFF0000"/>
      </top>
      <bottom style="thin">
        <color theme="1"/>
      </bottom>
      <diagonal/>
    </border>
    <border>
      <left/>
      <right style="thick">
        <color rgb="FFFF0000"/>
      </right>
      <top style="thick">
        <color rgb="FFFF0000"/>
      </top>
      <bottom style="thin">
        <color theme="1"/>
      </bottom>
      <diagonal/>
    </border>
    <border>
      <left style="thick">
        <color rgb="FFFF0000"/>
      </left>
      <right/>
      <top style="thin">
        <color theme="1"/>
      </top>
      <bottom style="thin">
        <color theme="1"/>
      </bottom>
      <diagonal/>
    </border>
    <border>
      <left/>
      <right style="thick">
        <color rgb="FFFF0000"/>
      </right>
      <top style="thin">
        <color theme="1"/>
      </top>
      <bottom style="thin">
        <color theme="1"/>
      </bottom>
      <diagonal/>
    </border>
    <border>
      <left style="thick">
        <color rgb="FFFF0000"/>
      </left>
      <right/>
      <top style="thin">
        <color theme="1"/>
      </top>
      <bottom style="thick">
        <color rgb="FFFF0000"/>
      </bottom>
      <diagonal/>
    </border>
    <border>
      <left/>
      <right/>
      <top style="thin">
        <color theme="1"/>
      </top>
      <bottom style="thick">
        <color rgb="FFFF0000"/>
      </bottom>
      <diagonal/>
    </border>
    <border>
      <left/>
      <right style="thick">
        <color rgb="FFFF0000"/>
      </right>
      <top style="thin">
        <color theme="1"/>
      </top>
      <bottom style="thick">
        <color rgb="FFFF0000"/>
      </bottom>
      <diagonal/>
    </border>
    <border>
      <left style="medium">
        <color rgb="FFFF0000"/>
      </left>
      <right/>
      <top style="medium">
        <color rgb="FFFF0000"/>
      </top>
      <bottom style="thin">
        <color theme="1"/>
      </bottom>
      <diagonal/>
    </border>
    <border>
      <left style="medium">
        <color rgb="FFFF0000"/>
      </left>
      <right/>
      <top/>
      <bottom style="thin">
        <color indexed="64"/>
      </bottom>
      <diagonal/>
    </border>
    <border>
      <left style="medium">
        <color rgb="FFFF0000"/>
      </left>
      <right/>
      <top style="thin">
        <color indexed="64"/>
      </top>
      <bottom style="thin">
        <color indexed="64"/>
      </bottom>
      <diagonal/>
    </border>
    <border>
      <left style="medium">
        <color rgb="FFFF0000"/>
      </left>
      <right/>
      <top style="thin">
        <color indexed="64"/>
      </top>
      <bottom style="medium">
        <color rgb="FFFF0000"/>
      </bottom>
      <diagonal/>
    </border>
    <border>
      <left style="thin">
        <color theme="1"/>
      </left>
      <right style="medium">
        <color rgb="FFFF0000"/>
      </right>
      <top style="thin">
        <color theme="1"/>
      </top>
      <bottom style="thin">
        <color theme="1"/>
      </bottom>
      <diagonal/>
    </border>
    <border>
      <left style="thin">
        <color theme="1"/>
      </left>
      <right style="medium">
        <color rgb="FFFF0000"/>
      </right>
      <top style="thin">
        <color theme="1"/>
      </top>
      <bottom style="medium">
        <color rgb="FFFF0000"/>
      </bottom>
      <diagonal/>
    </border>
    <border>
      <left/>
      <right/>
      <top style="thick">
        <color rgb="FFFF0000"/>
      </top>
      <bottom/>
      <diagonal/>
    </border>
    <border>
      <left style="thick">
        <color rgb="FFFF0000"/>
      </left>
      <right style="thin">
        <color theme="1"/>
      </right>
      <top style="thick">
        <color rgb="FFFF0000"/>
      </top>
      <bottom/>
      <diagonal/>
    </border>
    <border>
      <left style="thick">
        <color rgb="FFFF0000"/>
      </left>
      <right style="thin">
        <color theme="1"/>
      </right>
      <top style="thin">
        <color theme="1"/>
      </top>
      <bottom/>
      <diagonal/>
    </border>
    <border>
      <left style="thick">
        <color rgb="FFFF0000"/>
      </left>
      <right style="thin">
        <color theme="1"/>
      </right>
      <top style="hair">
        <color theme="1"/>
      </top>
      <bottom style="hair">
        <color theme="1"/>
      </bottom>
      <diagonal/>
    </border>
    <border>
      <left style="thick">
        <color rgb="FFFF0000"/>
      </left>
      <right style="thin">
        <color theme="1"/>
      </right>
      <top/>
      <bottom style="thin">
        <color theme="1"/>
      </bottom>
      <diagonal/>
    </border>
    <border>
      <left style="thick">
        <color rgb="FFFF0000"/>
      </left>
      <right style="thin">
        <color theme="1"/>
      </right>
      <top/>
      <bottom/>
      <diagonal/>
    </border>
    <border>
      <left style="thick">
        <color rgb="FFFF0000"/>
      </left>
      <right style="thin">
        <color theme="1"/>
      </right>
      <top style="hair">
        <color theme="1"/>
      </top>
      <bottom style="thick">
        <color rgb="FFFF0000"/>
      </bottom>
      <diagonal/>
    </border>
    <border>
      <left style="thick">
        <color rgb="FFFF0000"/>
      </left>
      <right style="thin">
        <color theme="1"/>
      </right>
      <top/>
      <bottom style="thick">
        <color rgb="FFFF0000"/>
      </bottom>
      <diagonal/>
    </border>
    <border diagonalUp="1">
      <left style="thin">
        <color theme="1"/>
      </left>
      <right style="thin">
        <color indexed="64"/>
      </right>
      <top style="thin">
        <color theme="1"/>
      </top>
      <bottom/>
      <diagonal style="thin">
        <color theme="1"/>
      </diagonal>
    </border>
    <border diagonalUp="1">
      <left style="thin">
        <color theme="1"/>
      </left>
      <right style="thin">
        <color indexed="64"/>
      </right>
      <top style="hair">
        <color theme="1"/>
      </top>
      <bottom style="hair">
        <color theme="1"/>
      </bottom>
      <diagonal style="thin">
        <color theme="1"/>
      </diagonal>
    </border>
    <border diagonalUp="1">
      <left style="thin">
        <color theme="1"/>
      </left>
      <right style="thin">
        <color indexed="64"/>
      </right>
      <top/>
      <bottom style="thin">
        <color theme="1"/>
      </bottom>
      <diagonal style="thin">
        <color theme="1"/>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hair">
        <color theme="1"/>
      </right>
      <top style="medium">
        <color rgb="FFFF0000"/>
      </top>
      <bottom style="thin">
        <color theme="1"/>
      </bottom>
      <diagonal/>
    </border>
    <border>
      <left/>
      <right style="hair">
        <color theme="1"/>
      </right>
      <top/>
      <bottom/>
      <diagonal/>
    </border>
    <border>
      <left/>
      <right style="hair">
        <color theme="1"/>
      </right>
      <top/>
      <bottom style="medium">
        <color rgb="FFFF0000"/>
      </bottom>
      <diagonal/>
    </border>
    <border>
      <left/>
      <right style="thin">
        <color indexed="64"/>
      </right>
      <top style="medium">
        <color indexed="64"/>
      </top>
      <bottom/>
      <diagonal/>
    </border>
    <border>
      <left/>
      <right style="hair">
        <color indexed="64"/>
      </right>
      <top style="thin">
        <color indexed="64"/>
      </top>
      <bottom style="medium">
        <color indexed="64"/>
      </bottom>
      <diagonal/>
    </border>
    <border>
      <left style="medium">
        <color rgb="FFFF0000"/>
      </left>
      <right style="medium">
        <color rgb="FFFF0000"/>
      </right>
      <top style="thin">
        <color indexed="64"/>
      </top>
      <bottom/>
      <diagonal/>
    </border>
    <border>
      <left style="medium">
        <color rgb="FFFF0000"/>
      </left>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hair">
        <color indexed="64"/>
      </right>
      <top/>
      <bottom/>
      <diagonal/>
    </border>
    <border>
      <left/>
      <right style="medium">
        <color rgb="FFFF0000"/>
      </right>
      <top style="medium">
        <color rgb="FFFF0000"/>
      </top>
      <bottom style="thin">
        <color theme="1"/>
      </bottom>
      <diagonal/>
    </border>
    <border>
      <left/>
      <right style="medium">
        <color rgb="FFFF0000"/>
      </right>
      <top/>
      <bottom style="medium">
        <color rgb="FFFF0000"/>
      </bottom>
      <diagonal/>
    </border>
    <border>
      <left style="medium">
        <color indexed="64"/>
      </left>
      <right/>
      <top style="medium">
        <color indexed="64"/>
      </top>
      <bottom style="thin">
        <color indexed="64"/>
      </bottom>
      <diagonal/>
    </border>
    <border>
      <left style="hair">
        <color indexed="64"/>
      </left>
      <right/>
      <top/>
      <bottom/>
      <diagonal/>
    </border>
    <border>
      <left style="medium">
        <color indexed="64"/>
      </left>
      <right/>
      <top style="hair">
        <color indexed="64"/>
      </top>
      <bottom/>
      <diagonal/>
    </border>
    <border>
      <left/>
      <right style="medium">
        <color indexed="64"/>
      </right>
      <top style="hair">
        <color indexed="64"/>
      </top>
      <bottom/>
      <diagonal/>
    </border>
    <border>
      <left style="medium">
        <color rgb="FFFF0000"/>
      </left>
      <right/>
      <top/>
      <bottom style="medium">
        <color rgb="FFFF0000"/>
      </bottom>
      <diagonal/>
    </border>
    <border>
      <left style="thin">
        <color indexed="64"/>
      </left>
      <right style="hair">
        <color indexed="64"/>
      </right>
      <top/>
      <bottom style="hair">
        <color indexed="64"/>
      </bottom>
      <diagonal/>
    </border>
    <border diagonalUp="1">
      <left style="thin">
        <color theme="1"/>
      </left>
      <right style="thin">
        <color indexed="64"/>
      </right>
      <top style="thin">
        <color theme="1"/>
      </top>
      <bottom style="hair">
        <color theme="1"/>
      </bottom>
      <diagonal style="thin">
        <color theme="1"/>
      </diagonal>
    </border>
    <border diagonalUp="1">
      <left style="thin">
        <color theme="1"/>
      </left>
      <right style="thin">
        <color indexed="64"/>
      </right>
      <top/>
      <bottom/>
      <diagonal style="thin">
        <color theme="1"/>
      </diagonal>
    </border>
    <border diagonalUp="1">
      <left style="thin">
        <color theme="1"/>
      </left>
      <right style="thin">
        <color indexed="64"/>
      </right>
      <top style="hair">
        <color theme="1"/>
      </top>
      <bottom style="thick">
        <color rgb="FFFF0000"/>
      </bottom>
      <diagonal style="thin">
        <color theme="1"/>
      </diagonal>
    </border>
    <border>
      <left style="hair">
        <color theme="1"/>
      </left>
      <right style="medium">
        <color rgb="FFFF0000"/>
      </right>
      <top/>
      <bottom/>
      <diagonal/>
    </border>
    <border>
      <left style="hair">
        <color theme="1"/>
      </left>
      <right style="medium">
        <color rgb="FFFF0000"/>
      </right>
      <top style="medium">
        <color rgb="FFFF0000"/>
      </top>
      <bottom style="thin">
        <color theme="1"/>
      </bottom>
      <diagonal/>
    </border>
    <border>
      <left style="hair">
        <color theme="1"/>
      </left>
      <right style="hair">
        <color theme="1"/>
      </right>
      <top style="thin">
        <color theme="1"/>
      </top>
      <bottom/>
      <diagonal/>
    </border>
    <border>
      <left style="hair">
        <color theme="1"/>
      </left>
      <right style="medium">
        <color rgb="FFFF0000"/>
      </right>
      <top/>
      <bottom style="medium">
        <color rgb="FFFF0000"/>
      </bottom>
      <diagonal/>
    </border>
    <border>
      <left style="hair">
        <color theme="1"/>
      </left>
      <right/>
      <top style="medium">
        <color rgb="FFFF0000"/>
      </top>
      <bottom style="thin">
        <color theme="1"/>
      </bottom>
      <diagonal/>
    </border>
    <border>
      <left style="hair">
        <color theme="1"/>
      </left>
      <right/>
      <top style="thin">
        <color theme="1"/>
      </top>
      <bottom/>
      <diagonal/>
    </border>
    <border>
      <left style="hair">
        <color theme="1"/>
      </left>
      <right/>
      <top/>
      <bottom/>
      <diagonal/>
    </border>
    <border>
      <left style="hair">
        <color theme="1"/>
      </left>
      <right/>
      <top/>
      <bottom style="medium">
        <color rgb="FFFF0000"/>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theme="1"/>
      </left>
      <right style="thin">
        <color theme="1"/>
      </right>
      <top style="thin">
        <color theme="1"/>
      </top>
      <bottom style="medium">
        <color rgb="FFFF0000"/>
      </bottom>
      <diagonal/>
    </border>
    <border>
      <left style="thin">
        <color theme="1"/>
      </left>
      <right/>
      <top style="thin">
        <color theme="1"/>
      </top>
      <bottom style="medium">
        <color rgb="FFFF0000"/>
      </bottom>
      <diagonal/>
    </border>
    <border>
      <left style="medium">
        <color rgb="FFFF0000"/>
      </left>
      <right style="medium">
        <color rgb="FFFF0000"/>
      </right>
      <top style="thin">
        <color theme="1"/>
      </top>
      <bottom style="medium">
        <color rgb="FFFF0000"/>
      </bottom>
      <diagonal/>
    </border>
    <border>
      <left style="medium">
        <color rgb="FFFF0000"/>
      </left>
      <right style="medium">
        <color rgb="FFFF0000"/>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diagonalUp="1">
      <left style="thin">
        <color indexed="64"/>
      </left>
      <right style="thin">
        <color indexed="64"/>
      </right>
      <top style="thin">
        <color indexed="64"/>
      </top>
      <bottom style="thin">
        <color indexed="64"/>
      </bottom>
      <diagonal style="hair">
        <color indexed="64"/>
      </diagonal>
    </border>
    <border>
      <left style="medium">
        <color rgb="FFFF0000"/>
      </left>
      <right/>
      <top style="medium">
        <color rgb="FFFF0000"/>
      </top>
      <bottom style="thin">
        <color indexed="64"/>
      </bottom>
      <diagonal/>
    </border>
    <border>
      <left style="thin">
        <color theme="1"/>
      </left>
      <right style="medium">
        <color rgb="FFFF0000"/>
      </right>
      <top style="medium">
        <color rgb="FFFF0000"/>
      </top>
      <bottom style="thin">
        <color theme="1"/>
      </bottom>
      <diagonal/>
    </border>
    <border>
      <left style="thin">
        <color indexed="64"/>
      </left>
      <right/>
      <top style="medium">
        <color indexed="64"/>
      </top>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style="thin">
        <color indexed="64"/>
      </left>
      <right style="hair">
        <color indexed="64"/>
      </right>
      <top/>
      <bottom/>
      <diagonal/>
    </border>
    <border>
      <left/>
      <right/>
      <top style="medium">
        <color rgb="FFFF0000"/>
      </top>
      <bottom/>
      <diagonal/>
    </border>
    <border>
      <left style="hair">
        <color indexed="64"/>
      </left>
      <right/>
      <top style="thin">
        <color indexed="64"/>
      </top>
      <bottom style="hair">
        <color indexed="64"/>
      </bottom>
      <diagonal/>
    </border>
  </borders>
  <cellStyleXfs count="3">
    <xf numFmtId="0" fontId="0" fillId="0" borderId="0">
      <alignment vertical="center"/>
    </xf>
    <xf numFmtId="0" fontId="11" fillId="0" borderId="0" applyNumberFormat="0" applyFill="0" applyBorder="0" applyAlignment="0" applyProtection="0">
      <alignment vertical="center"/>
    </xf>
    <xf numFmtId="0" fontId="25" fillId="0" borderId="0">
      <alignment vertical="center"/>
    </xf>
  </cellStyleXfs>
  <cellXfs count="2127">
    <xf numFmtId="0" fontId="0" fillId="0" borderId="0" xfId="0">
      <alignment vertical="center"/>
    </xf>
    <xf numFmtId="0" fontId="0" fillId="0" borderId="11" xfId="0" applyBorder="1">
      <alignment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lignment vertical="center"/>
    </xf>
    <xf numFmtId="0" fontId="5" fillId="0" borderId="0" xfId="0" applyFont="1" applyAlignment="1">
      <alignment vertical="center"/>
    </xf>
    <xf numFmtId="0" fontId="0" fillId="0" borderId="0" xfId="0">
      <alignment vertical="center"/>
    </xf>
    <xf numFmtId="0" fontId="0" fillId="0" borderId="6" xfId="0" applyBorder="1">
      <alignment vertical="center"/>
    </xf>
    <xf numFmtId="0" fontId="0" fillId="0" borderId="0" xfId="0" applyAlignment="1">
      <alignment vertical="center"/>
    </xf>
    <xf numFmtId="0" fontId="0" fillId="0" borderId="0" xfId="0" applyBorder="1">
      <alignment vertical="center"/>
    </xf>
    <xf numFmtId="0" fontId="6" fillId="0" borderId="0" xfId="0" applyFont="1" applyAlignment="1">
      <alignment horizontal="right" vertical="center"/>
    </xf>
    <xf numFmtId="0" fontId="0" fillId="0" borderId="0" xfId="0" applyFill="1" applyBorder="1">
      <alignment vertical="center"/>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21" xfId="0" applyBorder="1" applyAlignment="1">
      <alignment vertical="center" wrapText="1"/>
    </xf>
    <xf numFmtId="0" fontId="0" fillId="0" borderId="0" xfId="0" applyFont="1" applyAlignment="1">
      <alignment vertical="center" wrapText="1"/>
    </xf>
    <xf numFmtId="177" fontId="5" fillId="0" borderId="0" xfId="0" applyNumberFormat="1" applyFont="1" applyAlignment="1">
      <alignment vertical="center" wrapText="1"/>
    </xf>
    <xf numFmtId="181" fontId="5" fillId="0" borderId="0" xfId="0" applyNumberFormat="1" applyFont="1" applyAlignment="1">
      <alignment vertical="center" wrapText="1"/>
    </xf>
    <xf numFmtId="178" fontId="5" fillId="0" borderId="0" xfId="0" applyNumberFormat="1" applyFont="1" applyAlignment="1">
      <alignment vertical="center" wrapText="1"/>
    </xf>
    <xf numFmtId="180" fontId="5" fillId="0" borderId="0" xfId="0" applyNumberFormat="1" applyFont="1" applyAlignment="1">
      <alignment vertical="center" wrapText="1"/>
    </xf>
    <xf numFmtId="179" fontId="5" fillId="0" borderId="0" xfId="0" applyNumberFormat="1" applyFont="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14" fillId="0" borderId="0" xfId="0" applyFont="1" applyAlignment="1">
      <alignment vertical="center"/>
    </xf>
    <xf numFmtId="0" fontId="0" fillId="0" borderId="0" xfId="0" applyAlignment="1">
      <alignment vertical="center" wrapText="1"/>
    </xf>
    <xf numFmtId="0" fontId="0" fillId="2" borderId="11" xfId="0" applyFill="1" applyBorder="1">
      <alignment vertical="center"/>
    </xf>
    <xf numFmtId="0" fontId="0" fillId="2" borderId="68" xfId="0" applyFill="1" applyBorder="1">
      <alignment vertical="center"/>
    </xf>
    <xf numFmtId="0" fontId="0" fillId="0" borderId="71" xfId="0" applyBorder="1">
      <alignment vertical="center"/>
    </xf>
    <xf numFmtId="0" fontId="0" fillId="0" borderId="67" xfId="0" applyBorder="1">
      <alignment vertical="center"/>
    </xf>
    <xf numFmtId="49" fontId="0" fillId="0" borderId="67" xfId="0" applyNumberFormat="1" applyBorder="1">
      <alignment vertical="center"/>
    </xf>
    <xf numFmtId="0" fontId="0" fillId="5" borderId="67" xfId="0" applyFill="1" applyBorder="1">
      <alignment vertical="center"/>
    </xf>
    <xf numFmtId="0" fontId="0" fillId="5" borderId="71" xfId="0" applyFill="1" applyBorder="1">
      <alignment vertical="center"/>
    </xf>
    <xf numFmtId="0" fontId="0" fillId="0" borderId="72" xfId="0" applyBorder="1">
      <alignment vertical="center"/>
    </xf>
    <xf numFmtId="0" fontId="0" fillId="0" borderId="73" xfId="0" applyBorder="1">
      <alignment vertical="center"/>
    </xf>
    <xf numFmtId="0" fontId="0" fillId="2" borderId="21" xfId="0" applyFill="1" applyBorder="1">
      <alignment vertical="center"/>
    </xf>
    <xf numFmtId="0" fontId="0" fillId="2" borderId="75" xfId="0" applyFill="1" applyBorder="1" applyAlignment="1">
      <alignment vertical="center" wrapText="1"/>
    </xf>
    <xf numFmtId="0" fontId="0" fillId="0" borderId="71" xfId="0" applyFont="1" applyBorder="1">
      <alignment vertical="center"/>
    </xf>
    <xf numFmtId="0" fontId="5" fillId="0" borderId="71" xfId="0" applyFont="1" applyBorder="1">
      <alignment vertical="center"/>
    </xf>
    <xf numFmtId="0" fontId="0" fillId="0" borderId="67" xfId="0" applyFill="1" applyBorder="1">
      <alignment vertical="center"/>
    </xf>
    <xf numFmtId="0" fontId="0" fillId="0" borderId="21" xfId="0" applyBorder="1" applyAlignment="1">
      <alignment horizontal="right" vertical="center"/>
    </xf>
    <xf numFmtId="0" fontId="3" fillId="0" borderId="21" xfId="0" applyFont="1" applyBorder="1" applyAlignment="1">
      <alignment vertical="center" wrapText="1"/>
    </xf>
    <xf numFmtId="0" fontId="4" fillId="0" borderId="55" xfId="0" applyFont="1" applyBorder="1" applyAlignment="1">
      <alignment horizontal="left" vertical="center" wrapText="1"/>
    </xf>
    <xf numFmtId="0" fontId="4" fillId="2" borderId="21" xfId="0" applyFont="1" applyFill="1" applyBorder="1" applyAlignment="1">
      <alignment horizontal="left" vertical="center" wrapText="1"/>
    </xf>
    <xf numFmtId="0" fontId="3" fillId="0" borderId="14" xfId="0" applyFont="1" applyBorder="1" applyAlignment="1">
      <alignment vertical="center" wrapText="1"/>
    </xf>
    <xf numFmtId="0" fontId="3" fillId="0" borderId="13" xfId="0" applyFont="1" applyBorder="1" applyAlignment="1">
      <alignment vertical="center" wrapText="1"/>
    </xf>
    <xf numFmtId="49" fontId="3" fillId="0" borderId="11" xfId="0" applyNumberFormat="1" applyFont="1" applyBorder="1" applyAlignment="1">
      <alignment vertical="center" wrapText="1"/>
    </xf>
    <xf numFmtId="0" fontId="0" fillId="2" borderId="79" xfId="0" applyFill="1" applyBorder="1">
      <alignment vertical="center"/>
    </xf>
    <xf numFmtId="0" fontId="0" fillId="2" borderId="80" xfId="0" applyFill="1" applyBorder="1">
      <alignment vertical="center"/>
    </xf>
    <xf numFmtId="0" fontId="0" fillId="0" borderId="81" xfId="0" applyFill="1" applyBorder="1">
      <alignment vertical="center"/>
    </xf>
    <xf numFmtId="0" fontId="0" fillId="0" borderId="82" xfId="0" applyFill="1" applyBorder="1">
      <alignment vertical="center"/>
    </xf>
    <xf numFmtId="0" fontId="0" fillId="0" borderId="83" xfId="0" applyFill="1" applyBorder="1">
      <alignment vertical="center"/>
    </xf>
    <xf numFmtId="0" fontId="0" fillId="0" borderId="84" xfId="0" applyFill="1" applyBorder="1">
      <alignment vertical="center"/>
    </xf>
    <xf numFmtId="0" fontId="0" fillId="0" borderId="86" xfId="0" applyFill="1" applyBorder="1">
      <alignment vertical="center"/>
    </xf>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center" shrinkToFit="1"/>
    </xf>
    <xf numFmtId="0" fontId="17" fillId="10" borderId="0" xfId="0" applyFont="1" applyFill="1">
      <alignment vertical="center"/>
    </xf>
    <xf numFmtId="0" fontId="0" fillId="10" borderId="0" xfId="0" applyFill="1">
      <alignment vertical="center"/>
    </xf>
    <xf numFmtId="0" fontId="7" fillId="10" borderId="0" xfId="0" applyFont="1" applyFill="1">
      <alignment vertical="center"/>
    </xf>
    <xf numFmtId="0" fontId="0" fillId="10" borderId="11" xfId="0" applyFill="1" applyBorder="1">
      <alignment vertical="center"/>
    </xf>
    <xf numFmtId="0" fontId="0" fillId="10" borderId="0" xfId="0" applyFill="1" applyBorder="1">
      <alignment vertical="center"/>
    </xf>
    <xf numFmtId="0" fontId="19" fillId="10" borderId="0" xfId="0" applyFont="1" applyFill="1">
      <alignment vertical="center"/>
    </xf>
    <xf numFmtId="0" fontId="0" fillId="10" borderId="0" xfId="0" applyFont="1" applyFill="1">
      <alignment vertical="center"/>
    </xf>
    <xf numFmtId="0" fontId="5" fillId="10" borderId="0" xfId="0" applyFont="1" applyFill="1">
      <alignment vertical="center"/>
    </xf>
    <xf numFmtId="0" fontId="0" fillId="0" borderId="69" xfId="0" applyFill="1" applyBorder="1">
      <alignment vertical="center"/>
    </xf>
    <xf numFmtId="0" fontId="0" fillId="0" borderId="77" xfId="0" applyFill="1" applyBorder="1">
      <alignment vertical="center"/>
    </xf>
    <xf numFmtId="49" fontId="0" fillId="0" borderId="77" xfId="0" applyNumberFormat="1" applyFill="1" applyBorder="1">
      <alignment vertical="center"/>
    </xf>
    <xf numFmtId="0" fontId="0" fillId="0" borderId="76" xfId="0" applyFill="1" applyBorder="1">
      <alignment vertical="center"/>
    </xf>
    <xf numFmtId="49" fontId="0" fillId="0" borderId="76" xfId="0" applyNumberFormat="1" applyFill="1" applyBorder="1">
      <alignment vertical="center"/>
    </xf>
    <xf numFmtId="0" fontId="0" fillId="0" borderId="78" xfId="0" applyFill="1" applyBorder="1">
      <alignment vertical="center"/>
    </xf>
    <xf numFmtId="49" fontId="0" fillId="0" borderId="78" xfId="0" applyNumberFormat="1" applyFill="1" applyBorder="1">
      <alignment vertical="center"/>
    </xf>
    <xf numFmtId="0" fontId="0" fillId="0" borderId="12" xfId="0" applyFill="1" applyBorder="1">
      <alignment vertical="center"/>
    </xf>
    <xf numFmtId="49" fontId="0" fillId="0" borderId="12" xfId="0" applyNumberFormat="1" applyFill="1" applyBorder="1">
      <alignment vertical="center"/>
    </xf>
    <xf numFmtId="0" fontId="0" fillId="0" borderId="85" xfId="0" applyFill="1" applyBorder="1">
      <alignment vertical="center"/>
    </xf>
    <xf numFmtId="49" fontId="0" fillId="0" borderId="85" xfId="0" applyNumberFormat="1" applyFill="1" applyBorder="1">
      <alignment vertical="center"/>
    </xf>
    <xf numFmtId="0" fontId="4" fillId="0" borderId="21" xfId="0" applyFont="1" applyBorder="1" applyAlignment="1">
      <alignment horizontal="left" vertical="center" wrapText="1"/>
    </xf>
    <xf numFmtId="0" fontId="0" fillId="0" borderId="9"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0" xfId="0" applyFill="1">
      <alignment vertical="center"/>
    </xf>
    <xf numFmtId="0" fontId="0" fillId="0" borderId="21" xfId="0" applyBorder="1" applyAlignment="1">
      <alignment vertical="center" shrinkToFit="1"/>
    </xf>
    <xf numFmtId="0" fontId="7" fillId="0" borderId="0" xfId="0" applyFont="1" applyAlignment="1">
      <alignment vertical="center"/>
    </xf>
    <xf numFmtId="0" fontId="0" fillId="2" borderId="87" xfId="0" applyFill="1" applyBorder="1">
      <alignment vertical="center"/>
    </xf>
    <xf numFmtId="0" fontId="0" fillId="10" borderId="81" xfId="0" applyFill="1" applyBorder="1" applyAlignment="1">
      <alignment vertical="center"/>
    </xf>
    <xf numFmtId="0" fontId="0" fillId="10" borderId="82" xfId="0" applyFill="1" applyBorder="1" applyAlignment="1">
      <alignment vertical="center"/>
    </xf>
    <xf numFmtId="0" fontId="0" fillId="10" borderId="83" xfId="0" applyFill="1" applyBorder="1" applyAlignment="1">
      <alignment vertical="center"/>
    </xf>
    <xf numFmtId="0" fontId="0" fillId="10" borderId="84" xfId="0" applyFill="1" applyBorder="1" applyAlignment="1">
      <alignment vertical="center"/>
    </xf>
    <xf numFmtId="0" fontId="0" fillId="10" borderId="88" xfId="0" applyFill="1" applyBorder="1" applyAlignment="1">
      <alignment vertical="center"/>
    </xf>
    <xf numFmtId="0" fontId="3" fillId="0" borderId="11" xfId="0" applyFont="1" applyBorder="1" applyAlignment="1">
      <alignment vertical="center" shrinkToFit="1"/>
    </xf>
    <xf numFmtId="0" fontId="3" fillId="0" borderId="13" xfId="0" applyFont="1" applyBorder="1" applyAlignment="1">
      <alignment vertical="center" shrinkToFit="1"/>
    </xf>
    <xf numFmtId="0" fontId="3" fillId="0" borderId="14" xfId="0" applyFont="1" applyBorder="1" applyAlignment="1">
      <alignment vertical="center" shrinkToFit="1"/>
    </xf>
    <xf numFmtId="0" fontId="4" fillId="2" borderId="21" xfId="0" applyFont="1" applyFill="1" applyBorder="1" applyAlignment="1">
      <alignment horizontal="center" vertical="center" wrapText="1"/>
    </xf>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center" shrinkToFit="1"/>
    </xf>
    <xf numFmtId="0" fontId="0" fillId="0" borderId="69" xfId="0" applyBorder="1" applyAlignment="1">
      <alignment horizontal="left" vertical="center" wrapText="1"/>
    </xf>
    <xf numFmtId="0" fontId="11" fillId="0" borderId="70" xfId="1" applyBorder="1" applyAlignment="1">
      <alignment horizontal="left" vertical="center" wrapText="1"/>
    </xf>
    <xf numFmtId="0" fontId="0" fillId="9" borderId="0" xfId="0" applyFill="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0" fillId="2" borderId="0" xfId="0" applyFill="1" applyAlignment="1">
      <alignment vertical="center" wrapText="1"/>
    </xf>
    <xf numFmtId="0" fontId="63" fillId="12" borderId="0" xfId="0" applyFont="1" applyFill="1" applyBorder="1" applyAlignment="1">
      <alignment vertical="center"/>
    </xf>
    <xf numFmtId="0" fontId="7" fillId="12" borderId="0" xfId="0" applyFont="1" applyFill="1" applyBorder="1" applyAlignment="1">
      <alignment vertical="center"/>
    </xf>
    <xf numFmtId="0" fontId="65" fillId="2" borderId="0" xfId="0" applyFont="1" applyFill="1" applyAlignment="1">
      <alignment vertical="center"/>
    </xf>
    <xf numFmtId="0" fontId="0" fillId="0" borderId="0" xfId="0" applyBorder="1" applyAlignment="1">
      <alignment vertical="center" wrapText="1"/>
    </xf>
    <xf numFmtId="0" fontId="0" fillId="0" borderId="0" xfId="0" applyAlignment="1">
      <alignment vertical="center" wrapText="1"/>
    </xf>
    <xf numFmtId="0" fontId="4" fillId="0" borderId="21" xfId="0" applyFont="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justify" vertical="center"/>
    </xf>
    <xf numFmtId="0" fontId="0" fillId="10" borderId="0" xfId="0" applyFill="1" applyBorder="1" applyAlignment="1">
      <alignment vertical="center"/>
    </xf>
    <xf numFmtId="0" fontId="0" fillId="10" borderId="126" xfId="0" applyFill="1" applyBorder="1" applyAlignment="1">
      <alignment vertical="center"/>
    </xf>
    <xf numFmtId="0" fontId="0" fillId="0" borderId="127" xfId="0" applyFill="1" applyBorder="1">
      <alignment vertical="center"/>
    </xf>
    <xf numFmtId="0" fontId="0" fillId="0" borderId="128" xfId="0" applyFill="1" applyBorder="1">
      <alignment vertical="center"/>
    </xf>
    <xf numFmtId="0" fontId="0" fillId="10" borderId="129" xfId="0" applyFill="1" applyBorder="1" applyAlignment="1">
      <alignment vertical="center"/>
    </xf>
    <xf numFmtId="0" fontId="0" fillId="10" borderId="130" xfId="0" applyFill="1" applyBorder="1" applyAlignment="1">
      <alignment vertical="center"/>
    </xf>
    <xf numFmtId="0" fontId="0" fillId="0" borderId="131" xfId="0" applyFill="1" applyBorder="1">
      <alignment vertical="center"/>
    </xf>
    <xf numFmtId="49" fontId="0" fillId="0" borderId="132" xfId="0" applyNumberFormat="1" applyFill="1" applyBorder="1">
      <alignment vertical="center"/>
    </xf>
    <xf numFmtId="0" fontId="0" fillId="0" borderId="133" xfId="0" applyFill="1" applyBorder="1">
      <alignment vertical="center"/>
    </xf>
    <xf numFmtId="49" fontId="0" fillId="0" borderId="134" xfId="0" applyNumberFormat="1" applyFill="1" applyBorder="1">
      <alignment vertical="center"/>
    </xf>
    <xf numFmtId="0" fontId="0" fillId="0" borderId="135" xfId="0" applyFill="1" applyBorder="1">
      <alignment vertical="center"/>
    </xf>
    <xf numFmtId="49" fontId="0" fillId="0" borderId="136" xfId="0" applyNumberFormat="1" applyFill="1" applyBorder="1">
      <alignment vertical="center"/>
    </xf>
    <xf numFmtId="0" fontId="0" fillId="0" borderId="137" xfId="0" applyFill="1" applyBorder="1">
      <alignment vertical="center"/>
    </xf>
    <xf numFmtId="0" fontId="0" fillId="5" borderId="73" xfId="0" applyFill="1" applyBorder="1">
      <alignment vertical="center"/>
    </xf>
    <xf numFmtId="0" fontId="0" fillId="2" borderId="138" xfId="0" applyFill="1" applyBorder="1" applyAlignment="1">
      <alignment vertical="center" wrapText="1"/>
    </xf>
    <xf numFmtId="0" fontId="0" fillId="0" borderId="139" xfId="0" applyBorder="1">
      <alignment vertical="center"/>
    </xf>
    <xf numFmtId="0" fontId="0" fillId="2" borderId="140" xfId="0" applyFill="1" applyBorder="1" applyAlignment="1">
      <alignment vertical="center" wrapText="1"/>
    </xf>
    <xf numFmtId="0" fontId="0" fillId="0" borderId="141" xfId="0" applyFill="1" applyBorder="1">
      <alignment vertical="center"/>
    </xf>
    <xf numFmtId="0" fontId="0" fillId="0" borderId="141" xfId="0" applyBorder="1">
      <alignment vertical="center"/>
    </xf>
    <xf numFmtId="0" fontId="0" fillId="0" borderId="141" xfId="0" applyBorder="1" applyAlignment="1">
      <alignment horizontal="center" vertical="center"/>
    </xf>
    <xf numFmtId="0" fontId="0" fillId="0" borderId="142" xfId="0" applyBorder="1">
      <alignment vertical="center"/>
    </xf>
    <xf numFmtId="0" fontId="6" fillId="0" borderId="0" xfId="0" applyFont="1" applyBorder="1">
      <alignment vertical="center"/>
    </xf>
    <xf numFmtId="0" fontId="6" fillId="3" borderId="0" xfId="0" applyFont="1" applyFill="1">
      <alignment vertical="center"/>
    </xf>
    <xf numFmtId="0" fontId="6" fillId="9" borderId="0" xfId="0" applyFont="1" applyFill="1">
      <alignment vertical="center"/>
    </xf>
    <xf numFmtId="0" fontId="6" fillId="8" borderId="0" xfId="0" applyFont="1" applyFill="1">
      <alignment vertical="center"/>
    </xf>
    <xf numFmtId="0" fontId="6" fillId="2" borderId="0" xfId="0" applyFont="1" applyFill="1">
      <alignment vertical="center"/>
    </xf>
    <xf numFmtId="0" fontId="6" fillId="0" borderId="13" xfId="0" applyFont="1" applyBorder="1">
      <alignment vertical="center"/>
    </xf>
    <xf numFmtId="0" fontId="6" fillId="0" borderId="0" xfId="0" applyFont="1" applyFill="1" applyBorder="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Fill="1" applyBorder="1" applyAlignment="1">
      <alignment vertical="center"/>
    </xf>
    <xf numFmtId="0" fontId="6" fillId="0" borderId="0" xfId="0" applyFont="1" applyBorder="1" applyAlignment="1">
      <alignment vertical="center"/>
    </xf>
    <xf numFmtId="0" fontId="66" fillId="6" borderId="0" xfId="0" applyFont="1" applyFill="1">
      <alignment vertical="center"/>
    </xf>
    <xf numFmtId="0" fontId="6" fillId="0" borderId="0" xfId="0" applyFont="1" applyFill="1" applyAlignment="1">
      <alignment horizontal="left" vertical="center" wrapText="1"/>
    </xf>
    <xf numFmtId="0" fontId="66" fillId="0" borderId="0" xfId="0" applyFont="1">
      <alignment vertical="center"/>
    </xf>
    <xf numFmtId="0" fontId="67" fillId="0" borderId="0" xfId="0" applyFont="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4" xfId="0" applyFont="1" applyBorder="1">
      <alignment vertical="center"/>
    </xf>
    <xf numFmtId="0" fontId="6" fillId="0" borderId="5" xfId="0" applyFont="1" applyBorder="1">
      <alignment vertical="center"/>
    </xf>
    <xf numFmtId="0" fontId="69" fillId="0" borderId="21" xfId="0" applyFont="1" applyBorder="1" applyAlignment="1">
      <alignment horizontal="center" vertical="center"/>
    </xf>
    <xf numFmtId="0" fontId="69" fillId="0" borderId="1" xfId="0" applyFont="1" applyBorder="1" applyAlignment="1">
      <alignment horizontal="left" vertical="center"/>
    </xf>
    <xf numFmtId="0" fontId="69" fillId="0" borderId="11" xfId="0" applyFont="1" applyBorder="1" applyAlignment="1">
      <alignment horizontal="justify" vertical="center"/>
    </xf>
    <xf numFmtId="0" fontId="6" fillId="0" borderId="14" xfId="0" applyFont="1" applyBorder="1">
      <alignment vertical="center"/>
    </xf>
    <xf numFmtId="0" fontId="69" fillId="0" borderId="11" xfId="0" applyFont="1" applyBorder="1" applyAlignment="1">
      <alignment horizontal="left" vertical="center"/>
    </xf>
    <xf numFmtId="0" fontId="69" fillId="0" borderId="4" xfId="0" applyFont="1" applyFill="1" applyBorder="1" applyAlignment="1">
      <alignment horizontal="left" vertical="center"/>
    </xf>
    <xf numFmtId="0" fontId="6" fillId="0" borderId="5" xfId="0" applyFont="1" applyFill="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49" fontId="6" fillId="0" borderId="11" xfId="0" applyNumberFormat="1" applyFont="1" applyBorder="1" applyAlignment="1">
      <alignment horizontal="right" vertical="center"/>
    </xf>
    <xf numFmtId="0" fontId="6" fillId="0" borderId="4" xfId="0" applyFont="1" applyBorder="1" applyAlignment="1">
      <alignment horizontal="righ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0" xfId="0" applyFont="1" applyBorder="1" applyAlignment="1">
      <alignment horizontal="right" vertical="center"/>
    </xf>
    <xf numFmtId="0" fontId="6" fillId="0" borderId="14" xfId="0" applyFont="1" applyBorder="1" applyAlignment="1">
      <alignment vertical="center"/>
    </xf>
    <xf numFmtId="0" fontId="6" fillId="6" borderId="36" xfId="0" applyFont="1" applyFill="1" applyBorder="1" applyAlignment="1">
      <alignment vertical="center" shrinkToFit="1"/>
    </xf>
    <xf numFmtId="0" fontId="6" fillId="6" borderId="37" xfId="0" applyFont="1" applyFill="1" applyBorder="1" applyAlignment="1">
      <alignment vertical="center" shrinkToFit="1"/>
    </xf>
    <xf numFmtId="0" fontId="6" fillId="6" borderId="38" xfId="0" applyFont="1" applyFill="1" applyBorder="1" applyAlignment="1">
      <alignment vertical="center" shrinkToFit="1"/>
    </xf>
    <xf numFmtId="0" fontId="6" fillId="6" borderId="39" xfId="0" applyFont="1" applyFill="1" applyBorder="1" applyAlignment="1">
      <alignment vertical="center" shrinkToFit="1"/>
    </xf>
    <xf numFmtId="0" fontId="6" fillId="6" borderId="40" xfId="0" applyFont="1" applyFill="1" applyBorder="1" applyAlignment="1">
      <alignment vertical="center" shrinkToFit="1"/>
    </xf>
    <xf numFmtId="0" fontId="6" fillId="6" borderId="41" xfId="0" applyFont="1" applyFill="1" applyBorder="1" applyAlignment="1">
      <alignment vertical="center" shrinkToFit="1"/>
    </xf>
    <xf numFmtId="0" fontId="6" fillId="6" borderId="47" xfId="0" applyFont="1" applyFill="1" applyBorder="1" applyAlignment="1">
      <alignment vertical="center" shrinkToFit="1"/>
    </xf>
    <xf numFmtId="0" fontId="6" fillId="6" borderId="48" xfId="0" applyFont="1" applyFill="1" applyBorder="1" applyAlignment="1">
      <alignment vertical="center" shrinkToFit="1"/>
    </xf>
    <xf numFmtId="0" fontId="6" fillId="6" borderId="49" xfId="0" applyFont="1" applyFill="1" applyBorder="1" applyAlignment="1">
      <alignment vertical="center" shrinkToFit="1"/>
    </xf>
    <xf numFmtId="0" fontId="6" fillId="6" borderId="42" xfId="0" applyFont="1" applyFill="1" applyBorder="1" applyAlignment="1">
      <alignment vertical="center" shrinkToFit="1"/>
    </xf>
    <xf numFmtId="0" fontId="6" fillId="6" borderId="43" xfId="0" applyFont="1" applyFill="1" applyBorder="1" applyAlignment="1">
      <alignment vertical="center" shrinkToFit="1"/>
    </xf>
    <xf numFmtId="0" fontId="6" fillId="6" borderId="44" xfId="0" applyFont="1" applyFill="1" applyBorder="1" applyAlignment="1">
      <alignment vertical="center" shrinkToFit="1"/>
    </xf>
    <xf numFmtId="49" fontId="6" fillId="0" borderId="0" xfId="0" applyNumberFormat="1" applyFont="1" applyAlignment="1">
      <alignment horizontal="right" vertical="center"/>
    </xf>
    <xf numFmtId="0" fontId="66" fillId="0" borderId="0" xfId="0" applyFont="1" applyBorder="1" applyAlignment="1">
      <alignment horizontal="right" vertical="center"/>
    </xf>
    <xf numFmtId="0" fontId="68" fillId="0" borderId="0" xfId="0" applyFont="1" applyBorder="1" applyAlignment="1">
      <alignment horizontal="center" vertical="center"/>
    </xf>
    <xf numFmtId="0" fontId="6" fillId="0" borderId="0" xfId="0" applyFont="1" applyFill="1">
      <alignment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12" xfId="0" applyFont="1" applyBorder="1" applyAlignment="1">
      <alignment horizontal="center" vertical="center"/>
    </xf>
    <xf numFmtId="49" fontId="6" fillId="0" borderId="0" xfId="0" applyNumberFormat="1" applyFont="1" applyBorder="1" applyAlignment="1">
      <alignment horizontal="right" vertical="center"/>
    </xf>
    <xf numFmtId="0" fontId="6" fillId="0" borderId="0" xfId="0" applyFont="1" applyAlignment="1">
      <alignment vertical="center" shrinkToFit="1"/>
    </xf>
    <xf numFmtId="0" fontId="6" fillId="0" borderId="38" xfId="0" applyFont="1" applyBorder="1" applyAlignment="1">
      <alignment vertical="center"/>
    </xf>
    <xf numFmtId="182" fontId="6" fillId="0" borderId="34" xfId="0" applyNumberFormat="1" applyFont="1" applyFill="1" applyBorder="1" applyAlignment="1">
      <alignment horizontal="center" vertical="center"/>
    </xf>
    <xf numFmtId="182" fontId="6" fillId="0" borderId="35" xfId="0" applyNumberFormat="1" applyFont="1" applyFill="1" applyBorder="1" applyAlignment="1">
      <alignment horizontal="center" vertical="center"/>
    </xf>
    <xf numFmtId="0" fontId="6" fillId="0" borderId="44" xfId="0" applyFont="1" applyBorder="1" applyAlignment="1">
      <alignment vertical="center"/>
    </xf>
    <xf numFmtId="182" fontId="6" fillId="0" borderId="23" xfId="0" applyNumberFormat="1" applyFont="1" applyFill="1" applyBorder="1" applyAlignment="1">
      <alignment horizontal="center" vertical="center"/>
    </xf>
    <xf numFmtId="182" fontId="6" fillId="0" borderId="24" xfId="0" applyNumberFormat="1" applyFont="1" applyFill="1" applyBorder="1" applyAlignment="1">
      <alignment horizontal="center" vertical="center"/>
    </xf>
    <xf numFmtId="0" fontId="6" fillId="0" borderId="4" xfId="0" applyFont="1" applyFill="1" applyBorder="1" applyAlignment="1">
      <alignment vertical="center"/>
    </xf>
    <xf numFmtId="0" fontId="6" fillId="0" borderId="7" xfId="0" applyFont="1" applyBorder="1" applyAlignment="1">
      <alignment vertical="center"/>
    </xf>
    <xf numFmtId="49" fontId="6" fillId="0" borderId="0" xfId="0" applyNumberFormat="1" applyFont="1" applyAlignment="1">
      <alignment horizontal="right" vertical="top"/>
    </xf>
    <xf numFmtId="0" fontId="6" fillId="0" borderId="0" xfId="0" applyFont="1" applyAlignment="1">
      <alignment vertical="top"/>
    </xf>
    <xf numFmtId="49" fontId="6" fillId="0" borderId="0" xfId="0" applyNumberFormat="1" applyFont="1" applyBorder="1" applyAlignment="1">
      <alignment horizontal="right" vertical="top"/>
    </xf>
    <xf numFmtId="0" fontId="68" fillId="0" borderId="0" xfId="0" applyFont="1" applyAlignment="1">
      <alignment horizontal="center" vertical="center"/>
    </xf>
    <xf numFmtId="0" fontId="6" fillId="7" borderId="0" xfId="0" applyFont="1" applyFill="1">
      <alignment vertical="center"/>
    </xf>
    <xf numFmtId="185" fontId="6" fillId="3" borderId="34" xfId="0" applyNumberFormat="1" applyFont="1" applyFill="1" applyBorder="1" applyAlignment="1">
      <alignment horizontal="center" vertical="center"/>
    </xf>
    <xf numFmtId="185" fontId="6" fillId="3" borderId="23" xfId="0" applyNumberFormat="1" applyFont="1" applyFill="1" applyBorder="1" applyAlignment="1">
      <alignment horizontal="center" vertical="center"/>
    </xf>
    <xf numFmtId="0" fontId="6" fillId="0" borderId="0" xfId="0" applyFont="1" applyFill="1" applyAlignment="1">
      <alignment vertical="center" wrapText="1"/>
    </xf>
    <xf numFmtId="0" fontId="6" fillId="0" borderId="4" xfId="0" applyFont="1" applyFill="1" applyBorder="1">
      <alignment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Alignment="1">
      <alignment horizontal="left" vertical="center" wrapText="1"/>
    </xf>
    <xf numFmtId="0" fontId="6" fillId="0" borderId="6" xfId="0" applyFont="1" applyBorder="1" applyAlignment="1">
      <alignment vertical="center"/>
    </xf>
    <xf numFmtId="0" fontId="38" fillId="0" borderId="0" xfId="0" applyFont="1">
      <alignment vertical="center"/>
    </xf>
    <xf numFmtId="0" fontId="38" fillId="0" borderId="0" xfId="0" applyFont="1" applyBorder="1">
      <alignment vertical="center"/>
    </xf>
    <xf numFmtId="49" fontId="38" fillId="0" borderId="0" xfId="0" applyNumberFormat="1" applyFont="1" applyAlignment="1">
      <alignment horizontal="right" vertical="top"/>
    </xf>
    <xf numFmtId="0" fontId="38" fillId="0" borderId="0" xfId="0" applyFont="1" applyAlignment="1">
      <alignment vertical="top"/>
    </xf>
    <xf numFmtId="0" fontId="6" fillId="0" borderId="0" xfId="0" applyFont="1" applyFill="1" applyAlignment="1">
      <alignment horizontal="left" vertical="center"/>
    </xf>
    <xf numFmtId="0" fontId="6" fillId="0" borderId="2" xfId="0" applyFont="1" applyBorder="1" applyAlignment="1">
      <alignment horizontal="left" vertical="center"/>
    </xf>
    <xf numFmtId="0" fontId="6" fillId="0" borderId="7" xfId="0" applyFont="1" applyBorder="1" applyAlignment="1">
      <alignment horizontal="left" vertical="center"/>
    </xf>
    <xf numFmtId="0" fontId="6" fillId="0" borderId="5" xfId="0" applyFont="1" applyBorder="1" applyAlignment="1">
      <alignment horizontal="left" vertical="center" wrapText="1"/>
    </xf>
    <xf numFmtId="0" fontId="6" fillId="0" borderId="18" xfId="0" applyFont="1" applyBorder="1" applyAlignment="1">
      <alignment horizontal="center" vertical="center"/>
    </xf>
    <xf numFmtId="0" fontId="6" fillId="0" borderId="15" xfId="0" applyFont="1" applyBorder="1">
      <alignment vertical="center"/>
    </xf>
    <xf numFmtId="0" fontId="6" fillId="0" borderId="15" xfId="0" applyFont="1" applyBorder="1" applyAlignment="1">
      <alignment horizontal="center" vertical="center"/>
    </xf>
    <xf numFmtId="0" fontId="0" fillId="0" borderId="152" xfId="0" applyBorder="1">
      <alignment vertical="center"/>
    </xf>
    <xf numFmtId="0" fontId="0" fillId="0" borderId="153" xfId="0" applyBorder="1">
      <alignment vertical="center"/>
    </xf>
    <xf numFmtId="0" fontId="0" fillId="0" borderId="154" xfId="0" applyBorder="1">
      <alignment vertical="center"/>
    </xf>
    <xf numFmtId="0" fontId="6" fillId="0" borderId="0" xfId="0" applyFont="1" applyFill="1" applyBorder="1" applyAlignment="1">
      <alignment vertical="center" wrapText="1"/>
    </xf>
    <xf numFmtId="0" fontId="6" fillId="0" borderId="0" xfId="0" applyFont="1" applyFill="1" applyAlignment="1">
      <alignment vertical="center"/>
    </xf>
    <xf numFmtId="0" fontId="0" fillId="0" borderId="141" xfId="0" applyFill="1" applyBorder="1" applyAlignment="1">
      <alignment vertical="center" wrapText="1"/>
    </xf>
    <xf numFmtId="0" fontId="0" fillId="0" borderId="141" xfId="0" applyBorder="1" applyAlignment="1">
      <alignment vertical="center" wrapText="1"/>
    </xf>
    <xf numFmtId="0" fontId="0" fillId="2" borderId="74" xfId="0" applyFill="1" applyBorder="1" applyAlignment="1">
      <alignment vertical="center" wrapText="1"/>
    </xf>
    <xf numFmtId="0" fontId="0" fillId="0" borderId="67" xfId="0" applyBorder="1" applyAlignment="1">
      <alignment horizontal="center" vertical="center"/>
    </xf>
    <xf numFmtId="0" fontId="0" fillId="2" borderId="157" xfId="0" applyFill="1" applyBorder="1">
      <alignment vertical="center"/>
    </xf>
    <xf numFmtId="0" fontId="10" fillId="10" borderId="0" xfId="0" applyFont="1" applyFill="1" applyBorder="1">
      <alignment vertical="center"/>
    </xf>
    <xf numFmtId="0" fontId="0" fillId="2" borderId="158" xfId="0" applyFill="1" applyBorder="1">
      <alignment vertical="center"/>
    </xf>
    <xf numFmtId="0" fontId="0" fillId="0" borderId="159" xfId="0" applyFill="1" applyBorder="1">
      <alignment vertical="center"/>
    </xf>
    <xf numFmtId="0" fontId="0" fillId="0" borderId="160" xfId="0" applyFill="1" applyBorder="1">
      <alignment vertical="center"/>
    </xf>
    <xf numFmtId="0" fontId="0" fillId="0" borderId="162" xfId="0" applyFill="1" applyBorder="1">
      <alignment vertical="center"/>
    </xf>
    <xf numFmtId="0" fontId="0" fillId="0" borderId="161" xfId="0" applyFill="1" applyBorder="1">
      <alignment vertical="center"/>
    </xf>
    <xf numFmtId="0" fontId="0" fillId="0" borderId="163" xfId="0" applyFill="1" applyBorder="1">
      <alignment vertical="center"/>
    </xf>
    <xf numFmtId="0" fontId="0" fillId="0" borderId="158" xfId="0" applyFill="1" applyBorder="1">
      <alignment vertical="center"/>
    </xf>
    <xf numFmtId="0" fontId="0" fillId="0" borderId="164" xfId="0" applyFill="1" applyBorder="1">
      <alignment vertical="center"/>
    </xf>
    <xf numFmtId="0" fontId="0" fillId="0" borderId="165" xfId="0" applyFill="1" applyBorder="1">
      <alignment vertical="center"/>
    </xf>
    <xf numFmtId="0" fontId="0" fillId="0" borderId="166" xfId="0" applyFill="1" applyBorder="1">
      <alignment vertical="center"/>
    </xf>
    <xf numFmtId="0" fontId="13" fillId="0" borderId="166" xfId="0" applyFont="1" applyFill="1" applyBorder="1">
      <alignment vertical="center"/>
    </xf>
    <xf numFmtId="0" fontId="13" fillId="0" borderId="167" xfId="0" applyFont="1" applyFill="1" applyBorder="1">
      <alignment vertical="center"/>
    </xf>
    <xf numFmtId="0" fontId="0" fillId="0" borderId="132" xfId="0" applyFill="1" applyBorder="1">
      <alignment vertical="center"/>
    </xf>
    <xf numFmtId="0" fontId="0" fillId="0" borderId="134" xfId="0" applyFill="1" applyBorder="1">
      <alignment vertical="center"/>
    </xf>
    <xf numFmtId="0" fontId="0" fillId="0" borderId="136" xfId="0" applyFill="1" applyBorder="1">
      <alignment vertical="center"/>
    </xf>
    <xf numFmtId="0" fontId="6" fillId="0" borderId="0" xfId="0" applyFont="1" applyAlignment="1">
      <alignment vertical="top" shrinkToFi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top" wrapText="1"/>
    </xf>
    <xf numFmtId="0" fontId="6" fillId="0" borderId="0" xfId="0" applyFont="1" applyFill="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Alignment="1">
      <alignment horizontal="center" vertical="center"/>
    </xf>
    <xf numFmtId="0" fontId="6" fillId="0" borderId="0" xfId="0" applyFont="1" applyFill="1" applyBorder="1" applyAlignment="1">
      <alignment vertical="top" wrapText="1"/>
    </xf>
    <xf numFmtId="0" fontId="6" fillId="0" borderId="0" xfId="0" applyFont="1" applyFill="1" applyAlignment="1">
      <alignment vertical="top" wrapText="1"/>
    </xf>
    <xf numFmtId="182"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Alignment="1">
      <alignment horizontal="left" vertical="top" wrapText="1"/>
    </xf>
    <xf numFmtId="0" fontId="66" fillId="0" borderId="0" xfId="0" applyFont="1" applyFill="1">
      <alignment vertical="center"/>
    </xf>
    <xf numFmtId="0" fontId="68" fillId="0" borderId="0" xfId="0" applyFont="1" applyFill="1" applyBorder="1" applyAlignment="1">
      <alignment horizontal="center" vertical="center"/>
    </xf>
    <xf numFmtId="0" fontId="6" fillId="0" borderId="0" xfId="0" applyFont="1" applyFill="1" applyBorder="1" applyAlignment="1">
      <alignment horizontal="center" vertical="center" shrinkToFit="1"/>
    </xf>
    <xf numFmtId="0" fontId="6" fillId="0" borderId="0" xfId="0" applyFont="1" applyFill="1" applyBorder="1" applyAlignment="1">
      <alignment vertical="center" shrinkToFit="1"/>
    </xf>
    <xf numFmtId="0" fontId="6" fillId="0" borderId="0" xfId="0" applyFont="1" applyFill="1" applyAlignment="1">
      <alignment vertical="center" shrinkToFit="1"/>
    </xf>
    <xf numFmtId="0" fontId="6" fillId="0" borderId="0" xfId="0" applyFont="1" applyFill="1" applyBorder="1" applyAlignment="1">
      <alignment horizontal="left" vertical="top"/>
    </xf>
    <xf numFmtId="0" fontId="68" fillId="0" borderId="0" xfId="0" applyFont="1" applyFill="1" applyAlignment="1">
      <alignment horizontal="center" vertical="center"/>
    </xf>
    <xf numFmtId="0" fontId="66" fillId="0" borderId="0" xfId="0" applyFont="1" applyFill="1" applyBorder="1" applyAlignment="1">
      <alignment horizontal="right" vertical="center"/>
    </xf>
    <xf numFmtId="0" fontId="6" fillId="0" borderId="0" xfId="0" applyFont="1" applyFill="1" applyBorder="1" applyAlignment="1">
      <alignment horizontal="center" vertical="top" wrapText="1"/>
    </xf>
    <xf numFmtId="0" fontId="6" fillId="0" borderId="0" xfId="0" applyFont="1" applyFill="1" applyBorder="1" applyAlignment="1">
      <alignment vertical="top"/>
    </xf>
    <xf numFmtId="0" fontId="6" fillId="0" borderId="0" xfId="0" applyFont="1" applyFill="1" applyAlignment="1">
      <alignment horizontal="right" vertical="center"/>
    </xf>
    <xf numFmtId="0" fontId="6" fillId="0" borderId="0" xfId="0" applyFont="1" applyFill="1" applyAlignment="1">
      <alignment horizontal="left" vertical="top"/>
    </xf>
    <xf numFmtId="0" fontId="38" fillId="0" borderId="0" xfId="0" applyFont="1" applyFill="1">
      <alignment vertical="center"/>
    </xf>
    <xf numFmtId="0" fontId="38" fillId="0" borderId="0" xfId="0" applyFont="1" applyFill="1" applyAlignment="1">
      <alignment horizontal="left" vertical="center" wrapText="1"/>
    </xf>
    <xf numFmtId="0" fontId="38" fillId="0" borderId="0" xfId="0" applyFont="1" applyFill="1" applyBorder="1" applyAlignment="1">
      <alignment horizontal="left" vertical="center" wrapText="1"/>
    </xf>
    <xf numFmtId="0" fontId="38" fillId="0" borderId="0" xfId="0" applyFont="1" applyFill="1" applyBorder="1" applyAlignment="1">
      <alignment vertical="center"/>
    </xf>
    <xf numFmtId="0" fontId="38" fillId="0" borderId="0" xfId="0" applyFont="1" applyFill="1" applyAlignment="1">
      <alignment vertical="top" wrapText="1"/>
    </xf>
    <xf numFmtId="0" fontId="38" fillId="0" borderId="0" xfId="0" applyFont="1" applyFill="1" applyAlignment="1">
      <alignment vertical="top"/>
    </xf>
    <xf numFmtId="176" fontId="0" fillId="0" borderId="155" xfId="0" applyNumberFormat="1" applyBorder="1" applyAlignment="1">
      <alignment vertical="center" shrinkToFit="1"/>
    </xf>
    <xf numFmtId="176" fontId="0" fillId="0" borderId="156" xfId="0" applyNumberFormat="1" applyBorder="1" applyAlignment="1">
      <alignment vertical="center" shrinkToFit="1"/>
    </xf>
    <xf numFmtId="0" fontId="72" fillId="10" borderId="0" xfId="0" applyFont="1" applyFill="1">
      <alignment vertical="center"/>
    </xf>
    <xf numFmtId="0" fontId="7" fillId="10" borderId="0" xfId="0" applyFont="1" applyFill="1" applyAlignment="1">
      <alignment vertical="center"/>
    </xf>
    <xf numFmtId="0" fontId="0" fillId="10" borderId="0" xfId="0" applyFill="1" applyAlignment="1">
      <alignment vertical="center" wrapText="1"/>
    </xf>
    <xf numFmtId="0" fontId="0" fillId="10" borderId="0" xfId="0" applyFill="1" applyAlignment="1">
      <alignment vertical="center"/>
    </xf>
    <xf numFmtId="0" fontId="8" fillId="10" borderId="0" xfId="0" applyFont="1" applyFill="1" applyAlignment="1">
      <alignment vertical="center" wrapText="1"/>
    </xf>
    <xf numFmtId="0" fontId="0" fillId="10" borderId="0" xfId="0" applyFill="1" applyBorder="1" applyAlignment="1">
      <alignment vertical="center" wrapText="1"/>
    </xf>
    <xf numFmtId="0" fontId="0" fillId="10" borderId="0" xfId="0" applyFill="1" applyBorder="1" applyAlignment="1">
      <alignment horizontal="right" vertical="center" wrapText="1"/>
    </xf>
    <xf numFmtId="0" fontId="7" fillId="10" borderId="0" xfId="0" applyFont="1" applyFill="1" applyBorder="1" applyAlignment="1">
      <alignment vertical="center"/>
    </xf>
    <xf numFmtId="0" fontId="7" fillId="13" borderId="0" xfId="0" applyFont="1" applyFill="1" applyAlignment="1">
      <alignment vertical="center"/>
    </xf>
    <xf numFmtId="0" fontId="0" fillId="13" borderId="0" xfId="0" applyFill="1" applyAlignment="1">
      <alignment vertical="center" wrapText="1"/>
    </xf>
    <xf numFmtId="0" fontId="0" fillId="13" borderId="0" xfId="0" applyFill="1" applyBorder="1" applyAlignment="1">
      <alignment vertical="center" wrapText="1"/>
    </xf>
    <xf numFmtId="0" fontId="7" fillId="13" borderId="0" xfId="0" applyFont="1" applyFill="1" applyBorder="1" applyAlignment="1">
      <alignment vertical="center"/>
    </xf>
    <xf numFmtId="0" fontId="7" fillId="13" borderId="0" xfId="0" applyFont="1" applyFill="1" applyBorder="1" applyAlignment="1">
      <alignment vertical="center" wrapText="1"/>
    </xf>
    <xf numFmtId="183" fontId="38" fillId="0" borderId="0" xfId="0" applyNumberFormat="1" applyFont="1">
      <alignment vertical="center"/>
    </xf>
    <xf numFmtId="0" fontId="6" fillId="0" borderId="7" xfId="0" applyFont="1" applyFill="1" applyBorder="1" applyAlignment="1">
      <alignment horizontal="left" vertical="top" wrapText="1"/>
    </xf>
    <xf numFmtId="0" fontId="0" fillId="2" borderId="171" xfId="0" applyFill="1" applyBorder="1" applyAlignment="1">
      <alignment vertical="center" wrapText="1"/>
    </xf>
    <xf numFmtId="0" fontId="0" fillId="0" borderId="172" xfId="0" applyFill="1" applyBorder="1" applyAlignment="1">
      <alignment vertical="center" wrapText="1"/>
    </xf>
    <xf numFmtId="0" fontId="0" fillId="0" borderId="172" xfId="0" applyBorder="1" applyAlignment="1">
      <alignment vertical="center" wrapText="1"/>
    </xf>
    <xf numFmtId="0" fontId="0" fillId="0" borderId="172" xfId="0" applyBorder="1" applyAlignment="1">
      <alignment horizontal="center" vertical="center"/>
    </xf>
    <xf numFmtId="0" fontId="0" fillId="0" borderId="172" xfId="0" applyBorder="1">
      <alignment vertical="center"/>
    </xf>
    <xf numFmtId="0" fontId="0" fillId="0" borderId="172" xfId="0" applyFill="1" applyBorder="1">
      <alignment vertical="center"/>
    </xf>
    <xf numFmtId="0" fontId="0" fillId="0" borderId="173" xfId="0" applyBorder="1">
      <alignment vertical="center"/>
    </xf>
    <xf numFmtId="0" fontId="0" fillId="10" borderId="0" xfId="0" applyFill="1" applyBorder="1" applyAlignment="1">
      <alignment vertical="center" shrinkToFit="1"/>
    </xf>
    <xf numFmtId="0" fontId="0" fillId="0" borderId="0" xfId="0" applyFill="1" applyBorder="1" applyAlignment="1">
      <alignment vertical="center" wrapText="1"/>
    </xf>
    <xf numFmtId="0" fontId="0" fillId="0" borderId="0" xfId="0" applyFill="1" applyBorder="1" applyAlignment="1">
      <alignment vertical="center" shrinkToFit="1"/>
    </xf>
    <xf numFmtId="0" fontId="0" fillId="0" borderId="0" xfId="0" applyFill="1" applyAlignment="1">
      <alignment vertical="center" wrapText="1"/>
    </xf>
    <xf numFmtId="0" fontId="0" fillId="10" borderId="0" xfId="0" applyFill="1" applyAlignment="1">
      <alignment horizontal="right" vertical="center" shrinkToFit="1"/>
    </xf>
    <xf numFmtId="0" fontId="0" fillId="10" borderId="0" xfId="0" applyFill="1" applyAlignment="1">
      <alignment horizontal="right" vertical="center" wrapText="1"/>
    </xf>
    <xf numFmtId="0" fontId="0" fillId="0" borderId="21" xfId="0" applyFill="1" applyBorder="1" applyAlignment="1">
      <alignment vertical="center" wrapText="1"/>
    </xf>
    <xf numFmtId="0" fontId="0" fillId="0" borderId="9" xfId="0" applyFont="1" applyFill="1" applyBorder="1" applyAlignment="1">
      <alignment vertical="center" wrapText="1"/>
    </xf>
    <xf numFmtId="0" fontId="5" fillId="0" borderId="29" xfId="0" applyFont="1" applyFill="1" applyBorder="1" applyAlignment="1">
      <alignment vertical="center" wrapText="1"/>
    </xf>
    <xf numFmtId="0" fontId="8" fillId="1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63" fillId="0" borderId="0" xfId="0" applyFont="1" applyFill="1" applyBorder="1" applyAlignment="1">
      <alignment vertical="center"/>
    </xf>
    <xf numFmtId="0" fontId="78" fillId="10" borderId="0" xfId="0" applyFont="1" applyFill="1" applyBorder="1" applyAlignment="1">
      <alignment horizontal="right" vertical="center" wrapText="1"/>
    </xf>
    <xf numFmtId="0" fontId="4" fillId="0" borderId="21" xfId="0" applyFont="1" applyBorder="1" applyAlignment="1">
      <alignment horizontal="left" vertical="center" wrapText="1"/>
    </xf>
    <xf numFmtId="0" fontId="38" fillId="0" borderId="0" xfId="0" applyFont="1" applyAlignment="1">
      <alignment vertical="center"/>
    </xf>
    <xf numFmtId="176" fontId="6" fillId="0" borderId="0" xfId="0" applyNumberFormat="1" applyFo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10" borderId="177" xfId="0" applyFill="1" applyBorder="1">
      <alignment vertical="center"/>
    </xf>
    <xf numFmtId="0" fontId="0" fillId="10" borderId="0" xfId="0" applyNumberFormat="1" applyFill="1" applyBorder="1">
      <alignment vertical="center"/>
    </xf>
    <xf numFmtId="0" fontId="10" fillId="10" borderId="0" xfId="0" applyFont="1" applyFill="1" applyBorder="1" applyAlignment="1">
      <alignment horizontal="right" vertical="center"/>
    </xf>
    <xf numFmtId="176" fontId="9" fillId="10" borderId="0" xfId="0" applyNumberFormat="1" applyFont="1" applyFill="1" applyBorder="1" applyAlignment="1">
      <alignment vertical="center" shrinkToFit="1"/>
    </xf>
    <xf numFmtId="0" fontId="0" fillId="0" borderId="159" xfId="0" applyFill="1" applyBorder="1" applyAlignment="1">
      <alignment vertical="center" wrapText="1"/>
    </xf>
    <xf numFmtId="0" fontId="0" fillId="0" borderId="160" xfId="0" applyFill="1" applyBorder="1" applyAlignment="1">
      <alignment vertical="center" wrapText="1"/>
    </xf>
    <xf numFmtId="0" fontId="13" fillId="0" borderId="160" xfId="0" applyFont="1" applyFill="1" applyBorder="1" applyAlignment="1">
      <alignment vertical="center" wrapText="1"/>
    </xf>
    <xf numFmtId="0" fontId="13" fillId="0" borderId="161" xfId="0" applyFont="1" applyFill="1" applyBorder="1" applyAlignment="1">
      <alignment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vertical="center" wrapText="1"/>
    </xf>
    <xf numFmtId="0" fontId="6" fillId="0" borderId="7" xfId="0" applyFont="1" applyBorder="1" applyAlignment="1">
      <alignment vertical="center" wrapText="1"/>
    </xf>
    <xf numFmtId="0" fontId="6" fillId="0" borderId="0" xfId="0" applyFont="1" applyBorder="1" applyAlignment="1">
      <alignment horizontal="center" vertical="center"/>
    </xf>
    <xf numFmtId="0" fontId="68" fillId="0" borderId="0" xfId="0" applyFont="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2" xfId="0" applyFont="1" applyFill="1" applyBorder="1" applyAlignment="1">
      <alignment horizontal="left" vertical="center"/>
    </xf>
    <xf numFmtId="0" fontId="66" fillId="0" borderId="0" xfId="0" applyFont="1" applyAlignment="1">
      <alignment horizontal="right" vertical="center"/>
    </xf>
    <xf numFmtId="187" fontId="6" fillId="0" borderId="0" xfId="0" applyNumberFormat="1" applyFont="1" applyFill="1" applyBorder="1" applyAlignment="1">
      <alignment horizontal="center" vertical="center"/>
    </xf>
    <xf numFmtId="0" fontId="0" fillId="5" borderId="141" xfId="0" applyFill="1" applyBorder="1">
      <alignment vertical="center"/>
    </xf>
    <xf numFmtId="0" fontId="6" fillId="0" borderId="0" xfId="0" applyFont="1" applyFill="1" applyBorder="1" applyAlignment="1">
      <alignment horizontal="left" vertical="center"/>
    </xf>
    <xf numFmtId="0" fontId="6" fillId="0" borderId="0" xfId="0" applyFont="1" applyAlignment="1">
      <alignment vertical="top"/>
    </xf>
    <xf numFmtId="176" fontId="6" fillId="0" borderId="0" xfId="0" applyNumberFormat="1" applyFont="1" applyFill="1" applyBorder="1" applyAlignment="1">
      <alignment vertical="center" wrapText="1"/>
    </xf>
    <xf numFmtId="0" fontId="6" fillId="0" borderId="3" xfId="0" applyFont="1" applyFill="1" applyBorder="1" applyAlignment="1">
      <alignment vertical="center"/>
    </xf>
    <xf numFmtId="0" fontId="6" fillId="0" borderId="5" xfId="0" applyFont="1" applyFill="1" applyBorder="1" applyAlignment="1">
      <alignment vertical="center"/>
    </xf>
    <xf numFmtId="0" fontId="6" fillId="0" borderId="3" xfId="0" applyFont="1" applyFill="1" applyBorder="1" applyAlignment="1">
      <alignment vertical="center" shrinkToFit="1"/>
    </xf>
    <xf numFmtId="0" fontId="6" fillId="0" borderId="8" xfId="0" applyFont="1" applyFill="1" applyBorder="1" applyAlignment="1">
      <alignment vertical="center" shrinkToFit="1"/>
    </xf>
    <xf numFmtId="0" fontId="6" fillId="0" borderId="56" xfId="0" applyFont="1" applyBorder="1" applyAlignment="1">
      <alignment horizontal="center" vertical="center"/>
    </xf>
    <xf numFmtId="0" fontId="6" fillId="0" borderId="0" xfId="0" applyFont="1" applyBorder="1" applyAlignment="1">
      <alignment horizontal="left" vertical="top"/>
    </xf>
    <xf numFmtId="0" fontId="6" fillId="0" borderId="0" xfId="0" applyFont="1" applyBorder="1" applyAlignment="1">
      <alignment vertical="top"/>
    </xf>
    <xf numFmtId="0" fontId="6" fillId="0" borderId="0" xfId="0" applyFont="1" applyAlignment="1">
      <alignment vertical="top"/>
    </xf>
    <xf numFmtId="0" fontId="6" fillId="0" borderId="0" xfId="0" applyFont="1" applyFill="1" applyBorder="1" applyAlignment="1">
      <alignment vertical="top" wrapText="1"/>
    </xf>
    <xf numFmtId="0" fontId="6" fillId="0" borderId="0" xfId="0" applyFont="1" applyFill="1" applyAlignment="1">
      <alignment vertical="top" wrapText="1"/>
    </xf>
    <xf numFmtId="0" fontId="6" fillId="0" borderId="0" xfId="0" applyFont="1" applyFill="1" applyAlignment="1">
      <alignment vertical="top"/>
    </xf>
    <xf numFmtId="0" fontId="38" fillId="0" borderId="0" xfId="0" applyFont="1" applyAlignment="1">
      <alignment horizontal="left" vertical="center"/>
    </xf>
    <xf numFmtId="0" fontId="6" fillId="0" borderId="0" xfId="0" applyFont="1" applyBorder="1" applyAlignment="1">
      <alignment horizontal="left" vertical="top"/>
    </xf>
    <xf numFmtId="0" fontId="6" fillId="0" borderId="0" xfId="0" applyFont="1" applyAlignment="1">
      <alignment vertical="top"/>
    </xf>
    <xf numFmtId="0" fontId="6" fillId="0" borderId="0" xfId="0" applyFont="1" applyFill="1" applyAlignment="1">
      <alignment vertical="top" shrinkToFit="1"/>
    </xf>
    <xf numFmtId="0" fontId="6" fillId="0" borderId="0" xfId="0" applyFont="1" applyAlignment="1">
      <alignment horizontal="right" vertical="top"/>
    </xf>
    <xf numFmtId="49" fontId="6" fillId="0" borderId="0" xfId="0" applyNumberFormat="1" applyFont="1" applyAlignment="1">
      <alignment vertical="top"/>
    </xf>
    <xf numFmtId="0" fontId="70" fillId="0" borderId="0" xfId="0" applyFont="1" applyAlignment="1">
      <alignment vertical="top"/>
    </xf>
    <xf numFmtId="0" fontId="6" fillId="0" borderId="0" xfId="0" applyFont="1" applyFill="1" applyBorder="1" applyAlignment="1">
      <alignment horizontal="right" vertical="top"/>
    </xf>
    <xf numFmtId="0" fontId="6" fillId="0" borderId="4" xfId="0" applyFont="1" applyBorder="1" applyAlignment="1">
      <alignment horizontal="right" vertical="top"/>
    </xf>
    <xf numFmtId="0" fontId="6" fillId="0" borderId="5" xfId="0" applyFont="1" applyBorder="1" applyAlignment="1">
      <alignment horizontal="left" vertical="top"/>
    </xf>
    <xf numFmtId="0" fontId="6" fillId="0" borderId="4" xfId="0" applyFont="1" applyBorder="1" applyAlignment="1">
      <alignment horizontal="right" vertical="top" wrapText="1"/>
    </xf>
    <xf numFmtId="49" fontId="6" fillId="0" borderId="1" xfId="0" applyNumberFormat="1" applyFont="1" applyBorder="1" applyAlignment="1">
      <alignment horizontal="center" vertical="top"/>
    </xf>
    <xf numFmtId="0" fontId="38" fillId="0" borderId="0" xfId="0" applyFont="1" applyFill="1" applyAlignment="1">
      <alignment vertical="center" shrinkToFit="1"/>
    </xf>
    <xf numFmtId="185" fontId="6" fillId="3" borderId="34" xfId="0" applyNumberFormat="1" applyFont="1" applyFill="1" applyBorder="1" applyAlignment="1">
      <alignment horizontal="right" vertical="center"/>
    </xf>
    <xf numFmtId="185" fontId="6" fillId="3" borderId="23" xfId="0" applyNumberFormat="1" applyFont="1" applyFill="1" applyBorder="1" applyAlignment="1">
      <alignment horizontal="right" vertical="center"/>
    </xf>
    <xf numFmtId="182" fontId="6" fillId="0" borderId="34" xfId="0" applyNumberFormat="1" applyFont="1" applyFill="1" applyBorder="1" applyAlignment="1">
      <alignment horizontal="left" vertical="center"/>
    </xf>
    <xf numFmtId="182" fontId="6" fillId="0" borderId="23" xfId="0" applyNumberFormat="1" applyFont="1" applyFill="1" applyBorder="1" applyAlignment="1">
      <alignment horizontal="left" vertical="center"/>
    </xf>
    <xf numFmtId="185" fontId="6" fillId="0" borderId="34" xfId="0" applyNumberFormat="1" applyFont="1" applyFill="1" applyBorder="1" applyAlignment="1">
      <alignment horizontal="left" vertical="center"/>
    </xf>
    <xf numFmtId="182" fontId="6" fillId="0" borderId="35" xfId="0" applyNumberFormat="1" applyFont="1" applyFill="1" applyBorder="1" applyAlignment="1">
      <alignment horizontal="left" vertical="center"/>
    </xf>
    <xf numFmtId="182" fontId="6" fillId="0" borderId="24" xfId="0" applyNumberFormat="1" applyFont="1" applyFill="1" applyBorder="1" applyAlignment="1">
      <alignment horizontal="left" vertical="center"/>
    </xf>
    <xf numFmtId="0" fontId="0" fillId="0" borderId="0" xfId="0" applyAlignment="1">
      <alignment vertical="top"/>
    </xf>
    <xf numFmtId="0" fontId="6" fillId="0" borderId="0" xfId="0" applyFont="1" applyFill="1" applyAlignment="1">
      <alignment horizontal="center" vertical="center"/>
    </xf>
    <xf numFmtId="0" fontId="6" fillId="0" borderId="0" xfId="0" applyFont="1" applyBorder="1" applyAlignment="1">
      <alignment horizontal="center" vertical="center"/>
    </xf>
    <xf numFmtId="0" fontId="6" fillId="0" borderId="50" xfId="0" applyFont="1" applyBorder="1" applyAlignment="1">
      <alignment horizontal="center" vertical="center"/>
    </xf>
    <xf numFmtId="0" fontId="6" fillId="0" borderId="2" xfId="0" applyFont="1" applyFill="1" applyBorder="1" applyAlignment="1">
      <alignment horizontal="center" vertical="center"/>
    </xf>
    <xf numFmtId="0" fontId="6" fillId="0" borderId="0" xfId="0" applyFont="1" applyFill="1" applyAlignment="1">
      <alignment horizontal="left" vertical="top" wrapText="1"/>
    </xf>
    <xf numFmtId="0" fontId="38" fillId="0" borderId="0" xfId="0" applyFont="1" applyFill="1" applyAlignment="1">
      <alignment horizontal="left" vertical="top" wrapText="1"/>
    </xf>
    <xf numFmtId="0" fontId="44" fillId="0" borderId="0" xfId="0" applyFont="1" applyAlignment="1">
      <alignment vertical="top"/>
    </xf>
    <xf numFmtId="0" fontId="44" fillId="0" borderId="0" xfId="0" applyFont="1" applyFill="1" applyAlignment="1">
      <alignment vertical="top"/>
    </xf>
    <xf numFmtId="49" fontId="44" fillId="0" borderId="0" xfId="0" applyNumberFormat="1" applyFont="1" applyFill="1" applyAlignment="1">
      <alignment horizontal="right" vertical="top"/>
    </xf>
    <xf numFmtId="49" fontId="44" fillId="0" borderId="0" xfId="0" applyNumberFormat="1" applyFont="1" applyFill="1" applyAlignment="1">
      <alignment horizontal="center" vertical="top"/>
    </xf>
    <xf numFmtId="49" fontId="44" fillId="0" borderId="0" xfId="0" applyNumberFormat="1" applyFont="1" applyFill="1" applyAlignment="1">
      <alignment horizontal="left" vertical="top"/>
    </xf>
    <xf numFmtId="49" fontId="44" fillId="15" borderId="0" xfId="0" applyNumberFormat="1" applyFont="1" applyFill="1" applyAlignment="1">
      <alignment horizontal="left" vertical="top"/>
    </xf>
    <xf numFmtId="49" fontId="44" fillId="16" borderId="0" xfId="0" applyNumberFormat="1" applyFont="1" applyFill="1" applyAlignment="1">
      <alignment horizontal="left" vertical="top"/>
    </xf>
    <xf numFmtId="49" fontId="44" fillId="4" borderId="0" xfId="0" applyNumberFormat="1" applyFont="1" applyFill="1" applyAlignment="1">
      <alignment horizontal="left" vertical="top"/>
    </xf>
    <xf numFmtId="49" fontId="44" fillId="2" borderId="0" xfId="0" applyNumberFormat="1" applyFont="1" applyFill="1" applyAlignment="1">
      <alignment horizontal="left" vertical="top"/>
    </xf>
    <xf numFmtId="49" fontId="44" fillId="17" borderId="0" xfId="0" applyNumberFormat="1" applyFont="1" applyFill="1" applyAlignment="1">
      <alignment horizontal="left" vertical="top"/>
    </xf>
    <xf numFmtId="49" fontId="44" fillId="9" borderId="0" xfId="0" applyNumberFormat="1" applyFont="1" applyFill="1" applyAlignment="1">
      <alignment horizontal="left" vertical="top"/>
    </xf>
    <xf numFmtId="49" fontId="44" fillId="18" borderId="0" xfId="0" applyNumberFormat="1" applyFont="1" applyFill="1" applyAlignment="1">
      <alignment horizontal="left" vertical="top"/>
    </xf>
    <xf numFmtId="49" fontId="44" fillId="19" borderId="0" xfId="0" applyNumberFormat="1" applyFont="1" applyFill="1" applyAlignment="1">
      <alignment horizontal="left" vertical="top"/>
    </xf>
    <xf numFmtId="49" fontId="44" fillId="20" borderId="0" xfId="0" applyNumberFormat="1" applyFont="1" applyFill="1" applyAlignment="1">
      <alignment horizontal="left" vertical="top"/>
    </xf>
    <xf numFmtId="0" fontId="44" fillId="0" borderId="0" xfId="0" applyFont="1" applyFill="1" applyAlignment="1">
      <alignment horizontal="left" vertical="top"/>
    </xf>
    <xf numFmtId="0" fontId="82" fillId="6" borderId="0" xfId="0" applyFont="1" applyFill="1" applyAlignment="1">
      <alignment vertical="top"/>
    </xf>
    <xf numFmtId="0" fontId="44" fillId="3" borderId="0" xfId="0" applyFont="1" applyFill="1" applyAlignment="1">
      <alignment vertical="top"/>
    </xf>
    <xf numFmtId="0" fontId="44" fillId="8" borderId="0" xfId="0" applyFont="1" applyFill="1" applyAlignment="1">
      <alignment vertical="top"/>
    </xf>
    <xf numFmtId="0" fontId="44" fillId="2" borderId="0" xfId="0" applyFont="1" applyFill="1" applyAlignment="1">
      <alignment vertical="top"/>
    </xf>
    <xf numFmtId="0" fontId="44" fillId="7" borderId="0" xfId="0" applyFont="1" applyFill="1" applyAlignment="1">
      <alignment vertical="top"/>
    </xf>
    <xf numFmtId="0" fontId="6" fillId="0" borderId="0" xfId="0" applyFont="1" applyAlignment="1">
      <alignment horizontal="justify" vertical="center"/>
    </xf>
    <xf numFmtId="0" fontId="68" fillId="0" borderId="0"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Alignment="1">
      <alignment vertical="top" shrinkToFit="1"/>
    </xf>
    <xf numFmtId="0" fontId="6" fillId="0" borderId="0" xfId="0" applyFont="1" applyBorder="1" applyAlignment="1">
      <alignment vertical="top"/>
    </xf>
    <xf numFmtId="0" fontId="6" fillId="0" borderId="12" xfId="0" applyFont="1" applyBorder="1" applyAlignment="1">
      <alignment horizontal="center" vertical="center"/>
    </xf>
    <xf numFmtId="0" fontId="6" fillId="0" borderId="0" xfId="0" applyFont="1" applyFill="1" applyAlignment="1">
      <alignment vertical="top" shrinkToFit="1"/>
    </xf>
    <xf numFmtId="0" fontId="6" fillId="0" borderId="0" xfId="0" applyFont="1" applyFill="1" applyAlignment="1">
      <alignment vertical="center" shrinkToFit="1"/>
    </xf>
    <xf numFmtId="0" fontId="84" fillId="10" borderId="0" xfId="0" applyFont="1" applyFill="1">
      <alignment vertical="center"/>
    </xf>
    <xf numFmtId="0" fontId="14" fillId="10" borderId="0" xfId="0" applyFont="1" applyFill="1">
      <alignment vertical="center"/>
    </xf>
    <xf numFmtId="0" fontId="4" fillId="0" borderId="21" xfId="0" applyFont="1" applyBorder="1" applyAlignment="1">
      <alignment horizontal="left" vertical="center" wrapText="1"/>
    </xf>
    <xf numFmtId="0" fontId="6" fillId="0" borderId="0" xfId="0" applyFont="1" applyFill="1" applyBorder="1" applyAlignment="1">
      <alignment vertical="top" wrapText="1"/>
    </xf>
    <xf numFmtId="188" fontId="26" fillId="8" borderId="0" xfId="0" applyNumberFormat="1" applyFont="1" applyFill="1" applyAlignment="1" applyProtection="1">
      <alignment horizontal="left" vertical="center"/>
    </xf>
    <xf numFmtId="0" fontId="0" fillId="8" borderId="0" xfId="0" applyFill="1" applyAlignment="1">
      <alignment horizontal="center" vertical="center" shrinkToFit="1"/>
    </xf>
    <xf numFmtId="0" fontId="0" fillId="0" borderId="0" xfId="0" applyAlignment="1">
      <alignment horizontal="center" vertical="center" shrinkToFit="1"/>
    </xf>
    <xf numFmtId="0" fontId="86" fillId="0" borderId="0" xfId="0" applyFont="1" applyAlignment="1">
      <alignment horizontal="center" vertical="center"/>
    </xf>
    <xf numFmtId="0" fontId="0" fillId="0" borderId="0" xfId="0" applyAlignment="1" applyProtection="1">
      <alignment vertical="center" shrinkToFit="1"/>
    </xf>
    <xf numFmtId="0" fontId="0" fillId="0" borderId="0" xfId="0" applyProtection="1">
      <alignment vertical="center"/>
    </xf>
    <xf numFmtId="188" fontId="28" fillId="0" borderId="0" xfId="0" applyNumberFormat="1" applyFont="1" applyAlignment="1" applyProtection="1">
      <alignment horizontal="center" vertical="center" shrinkToFit="1"/>
    </xf>
    <xf numFmtId="0" fontId="29" fillId="0" borderId="0" xfId="0" applyFont="1" applyAlignment="1">
      <alignment wrapText="1"/>
    </xf>
    <xf numFmtId="0" fontId="30" fillId="0" borderId="0" xfId="0" applyFont="1" applyAlignment="1" applyProtection="1">
      <alignment vertical="center" wrapText="1"/>
    </xf>
    <xf numFmtId="188" fontId="31" fillId="0" borderId="5" xfId="0" applyNumberFormat="1" applyFont="1" applyBorder="1" applyAlignment="1" applyProtection="1">
      <alignment horizontal="center"/>
    </xf>
    <xf numFmtId="0" fontId="0" fillId="0" borderId="0" xfId="0" applyFont="1" applyProtection="1">
      <alignment vertical="center"/>
    </xf>
    <xf numFmtId="0" fontId="30" fillId="0" borderId="0" xfId="0" applyFont="1" applyProtection="1">
      <alignment vertical="center"/>
    </xf>
    <xf numFmtId="188" fontId="33" fillId="0" borderId="0" xfId="0" applyNumberFormat="1" applyFont="1" applyAlignment="1" applyProtection="1">
      <alignment vertical="center"/>
    </xf>
    <xf numFmtId="0" fontId="0" fillId="0" borderId="0" xfId="0" applyFont="1" applyBorder="1" applyAlignment="1" applyProtection="1">
      <alignment horizontal="left" vertical="center"/>
    </xf>
    <xf numFmtId="0" fontId="0" fillId="0" borderId="0" xfId="0" applyFont="1" applyAlignment="1" applyProtection="1">
      <alignment horizontal="left" vertical="center"/>
    </xf>
    <xf numFmtId="0" fontId="0" fillId="0" borderId="0" xfId="0" applyFont="1" applyBorder="1" applyProtection="1">
      <alignment vertical="center"/>
    </xf>
    <xf numFmtId="0" fontId="35" fillId="0" borderId="3" xfId="0" applyFont="1" applyBorder="1" applyAlignment="1" applyProtection="1">
      <alignment horizontal="left" vertical="center"/>
    </xf>
    <xf numFmtId="0" fontId="35" fillId="0" borderId="0" xfId="0" applyFont="1" applyFill="1" applyBorder="1" applyAlignment="1" applyProtection="1">
      <alignment horizontal="left" vertical="center" wrapText="1"/>
    </xf>
    <xf numFmtId="0" fontId="35" fillId="11" borderId="8" xfId="0" applyFont="1" applyFill="1" applyBorder="1" applyAlignment="1" applyProtection="1">
      <alignment horizontal="left" vertical="center" wrapText="1"/>
      <protection locked="0"/>
    </xf>
    <xf numFmtId="188" fontId="34" fillId="0" borderId="0" xfId="0" applyNumberFormat="1" applyFont="1" applyBorder="1" applyAlignment="1" applyProtection="1">
      <alignment horizontal="center" vertical="center" wrapText="1"/>
    </xf>
    <xf numFmtId="0" fontId="0" fillId="0" borderId="0" xfId="0" applyFont="1" applyAlignment="1" applyProtection="1">
      <alignment vertical="center"/>
    </xf>
    <xf numFmtId="0" fontId="30" fillId="0" borderId="0" xfId="0" applyFont="1" applyBorder="1" applyAlignment="1" applyProtection="1">
      <alignment vertical="center" wrapText="1"/>
    </xf>
    <xf numFmtId="0" fontId="37" fillId="0" borderId="0" xfId="0" applyFont="1" applyBorder="1" applyAlignment="1" applyProtection="1">
      <alignment vertical="top" wrapText="1"/>
    </xf>
    <xf numFmtId="0" fontId="0" fillId="0" borderId="0" xfId="0" applyFont="1" applyBorder="1" applyAlignment="1" applyProtection="1">
      <alignment vertical="center"/>
    </xf>
    <xf numFmtId="0" fontId="0" fillId="0" borderId="0" xfId="0" applyFill="1" applyAlignment="1" applyProtection="1">
      <alignment vertical="center" shrinkToFit="1"/>
    </xf>
    <xf numFmtId="0" fontId="0" fillId="0" borderId="0" xfId="0" applyAlignment="1" applyProtection="1">
      <alignment vertical="center"/>
    </xf>
    <xf numFmtId="0" fontId="30" fillId="0" borderId="0" xfId="0" applyFont="1" applyBorder="1" applyAlignment="1" applyProtection="1">
      <alignment horizontal="right" vertical="top" wrapText="1"/>
    </xf>
    <xf numFmtId="0" fontId="0" fillId="0" borderId="0" xfId="0" applyBorder="1" applyAlignment="1" applyProtection="1">
      <alignment vertical="center" shrinkToFit="1"/>
    </xf>
    <xf numFmtId="0" fontId="0" fillId="0" borderId="0" xfId="0" applyFont="1" applyBorder="1" applyAlignment="1" applyProtection="1">
      <alignment vertical="top" wrapText="1"/>
    </xf>
    <xf numFmtId="188" fontId="34" fillId="0" borderId="0" xfId="0" applyNumberFormat="1" applyFont="1" applyBorder="1" applyAlignment="1" applyProtection="1">
      <alignment horizontal="center" vertical="top" wrapText="1"/>
    </xf>
    <xf numFmtId="0" fontId="37" fillId="0" borderId="0" xfId="0" applyFont="1" applyBorder="1" applyAlignment="1" applyProtection="1">
      <alignment vertical="center" wrapText="1"/>
    </xf>
    <xf numFmtId="0" fontId="0" fillId="0" borderId="0" xfId="0" applyFill="1" applyAlignment="1" applyProtection="1">
      <alignment vertical="center"/>
    </xf>
    <xf numFmtId="188" fontId="0" fillId="0" borderId="0" xfId="0" applyNumberFormat="1" applyFont="1" applyBorder="1" applyProtection="1">
      <alignment vertical="center"/>
    </xf>
    <xf numFmtId="0" fontId="0" fillId="0" borderId="0" xfId="0" applyFill="1" applyBorder="1" applyAlignment="1" applyProtection="1">
      <alignment vertical="center" shrinkToFit="1"/>
    </xf>
    <xf numFmtId="0" fontId="0" fillId="0" borderId="0" xfId="0" applyBorder="1" applyProtection="1">
      <alignment vertical="center"/>
    </xf>
    <xf numFmtId="0" fontId="35" fillId="11" borderId="5" xfId="0" applyFont="1" applyFill="1" applyBorder="1" applyAlignment="1" applyProtection="1">
      <alignment horizontal="left" vertical="center" wrapText="1"/>
      <protection locked="0"/>
    </xf>
    <xf numFmtId="188" fontId="0" fillId="0" borderId="0" xfId="0" applyNumberFormat="1" applyFont="1" applyBorder="1" applyAlignment="1" applyProtection="1">
      <alignment horizontal="center" vertical="center" wrapText="1"/>
    </xf>
    <xf numFmtId="0" fontId="0" fillId="0" borderId="0" xfId="0" applyBorder="1" applyAlignment="1" applyProtection="1">
      <alignment vertical="center"/>
    </xf>
    <xf numFmtId="188" fontId="0" fillId="0" borderId="0" xfId="0" applyNumberFormat="1" applyFont="1" applyAlignment="1" applyProtection="1">
      <alignment horizontal="center" vertical="center"/>
    </xf>
    <xf numFmtId="0" fontId="39" fillId="0" borderId="3" xfId="0" applyFont="1" applyBorder="1" applyAlignment="1" applyProtection="1">
      <alignment vertical="center" wrapText="1"/>
    </xf>
    <xf numFmtId="0" fontId="0" fillId="0" borderId="3" xfId="0" applyFont="1" applyBorder="1" applyAlignment="1" applyProtection="1">
      <alignment vertical="center" wrapText="1"/>
    </xf>
    <xf numFmtId="0" fontId="0" fillId="0" borderId="3" xfId="0" applyFont="1" applyFill="1" applyBorder="1" applyAlignment="1" applyProtection="1">
      <alignment vertical="center" wrapText="1"/>
    </xf>
    <xf numFmtId="0" fontId="35" fillId="11" borderId="5" xfId="0" applyFont="1" applyFill="1" applyBorder="1" applyAlignment="1" applyProtection="1">
      <alignment vertical="center" wrapText="1"/>
      <protection locked="0"/>
    </xf>
    <xf numFmtId="188" fontId="0" fillId="0" borderId="0" xfId="0" applyNumberFormat="1" applyFont="1" applyBorder="1" applyAlignment="1" applyProtection="1">
      <alignment horizontal="center" vertical="top" wrapText="1"/>
    </xf>
    <xf numFmtId="0" fontId="35" fillId="0" borderId="0" xfId="0" applyFont="1" applyBorder="1" applyAlignment="1" applyProtection="1">
      <alignment horizontal="left" vertical="center"/>
    </xf>
    <xf numFmtId="0" fontId="35" fillId="11" borderId="7" xfId="0" applyFont="1" applyFill="1" applyBorder="1" applyAlignment="1" applyProtection="1">
      <alignment horizontal="center" vertical="center" wrapText="1"/>
      <protection locked="0"/>
    </xf>
    <xf numFmtId="188" fontId="0" fillId="0" borderId="0" xfId="0" applyNumberFormat="1" applyFont="1" applyBorder="1" applyAlignment="1" applyProtection="1">
      <alignment horizontal="center" vertical="center"/>
    </xf>
    <xf numFmtId="0" fontId="0" fillId="0" borderId="3" xfId="0" applyFont="1" applyBorder="1" applyAlignment="1" applyProtection="1">
      <alignment horizontal="left" vertical="center" wrapText="1"/>
    </xf>
    <xf numFmtId="0" fontId="35" fillId="0" borderId="0" xfId="0" applyFont="1" applyFill="1" applyBorder="1" applyAlignment="1" applyProtection="1">
      <alignment horizontal="center" vertical="center" wrapText="1"/>
      <protection locked="0"/>
    </xf>
    <xf numFmtId="0" fontId="35" fillId="0" borderId="0" xfId="0" applyFont="1" applyFill="1" applyBorder="1" applyAlignment="1" applyProtection="1">
      <alignment horizontal="left" vertical="center" wrapText="1"/>
      <protection locked="0"/>
    </xf>
    <xf numFmtId="0" fontId="0" fillId="0" borderId="0" xfId="0" applyBorder="1" applyAlignment="1">
      <alignment horizontal="center" vertical="center" wrapText="1"/>
    </xf>
    <xf numFmtId="0" fontId="0" fillId="0" borderId="3" xfId="0" applyFont="1" applyFill="1" applyBorder="1" applyAlignment="1" applyProtection="1">
      <alignment horizontal="left" vertical="center" wrapText="1"/>
    </xf>
    <xf numFmtId="0" fontId="0" fillId="0" borderId="3" xfId="0" applyFont="1" applyBorder="1" applyAlignment="1" applyProtection="1">
      <alignment horizontal="left" vertical="center"/>
    </xf>
    <xf numFmtId="0" fontId="35" fillId="11" borderId="11" xfId="0" applyFont="1" applyFill="1" applyBorder="1" applyAlignment="1" applyProtection="1">
      <alignment horizontal="center" vertical="center" wrapText="1"/>
      <protection locked="0"/>
    </xf>
    <xf numFmtId="0" fontId="35" fillId="0" borderId="14" xfId="0" applyFont="1" applyFill="1" applyBorder="1" applyAlignment="1" applyProtection="1">
      <alignment horizontal="left" vertical="center" wrapText="1"/>
    </xf>
    <xf numFmtId="188" fontId="39" fillId="0" borderId="0" xfId="0" applyNumberFormat="1" applyFont="1" applyAlignment="1" applyProtection="1">
      <alignment horizontal="center" vertical="center"/>
    </xf>
    <xf numFmtId="0" fontId="39" fillId="0" borderId="0" xfId="0" applyFont="1" applyProtection="1">
      <alignment vertical="center"/>
    </xf>
    <xf numFmtId="0" fontId="49" fillId="0" borderId="2" xfId="0" applyFont="1" applyBorder="1" applyAlignment="1" applyProtection="1">
      <alignment horizontal="left" vertical="center"/>
    </xf>
    <xf numFmtId="0" fontId="49" fillId="11" borderId="11" xfId="0" applyFont="1" applyFill="1" applyBorder="1" applyAlignment="1" applyProtection="1">
      <alignment horizontal="center" vertical="center" wrapText="1"/>
      <protection locked="0"/>
    </xf>
    <xf numFmtId="0" fontId="49" fillId="0" borderId="14" xfId="0" applyFont="1" applyFill="1" applyBorder="1" applyAlignment="1" applyProtection="1">
      <alignment horizontal="left" vertical="center" wrapText="1"/>
    </xf>
    <xf numFmtId="0" fontId="39" fillId="0" borderId="0" xfId="0" applyFont="1" applyAlignment="1" applyProtection="1">
      <alignment vertical="center"/>
    </xf>
    <xf numFmtId="0" fontId="49" fillId="11" borderId="0" xfId="0" applyFont="1" applyFill="1" applyBorder="1" applyAlignment="1" applyProtection="1">
      <alignment horizontal="left" vertical="center"/>
      <protection locked="0"/>
    </xf>
    <xf numFmtId="0" fontId="49" fillId="11" borderId="5" xfId="0" applyFont="1" applyFill="1" applyBorder="1" applyAlignment="1" applyProtection="1">
      <alignment horizontal="left" vertical="center"/>
      <protection locked="0"/>
    </xf>
    <xf numFmtId="188" fontId="39" fillId="0" borderId="0" xfId="0" applyNumberFormat="1" applyFont="1" applyBorder="1" applyAlignment="1" applyProtection="1">
      <alignment horizontal="center" vertical="center" wrapText="1"/>
    </xf>
    <xf numFmtId="188" fontId="44" fillId="0" borderId="0" xfId="0" applyNumberFormat="1" applyFont="1" applyBorder="1" applyAlignment="1" applyProtection="1">
      <alignment horizontal="center" vertical="center" wrapText="1"/>
    </xf>
    <xf numFmtId="0" fontId="50" fillId="0" borderId="0" xfId="0" applyFont="1" applyBorder="1" applyAlignment="1" applyProtection="1">
      <alignment vertical="top" wrapText="1"/>
    </xf>
    <xf numFmtId="0" fontId="39" fillId="0" borderId="0" xfId="0" applyFont="1" applyAlignment="1" applyProtection="1">
      <alignment horizontal="left" vertical="center"/>
    </xf>
    <xf numFmtId="0" fontId="51" fillId="0" borderId="0" xfId="0" applyFont="1" applyBorder="1" applyProtection="1">
      <alignment vertical="center"/>
    </xf>
    <xf numFmtId="0" fontId="87" fillId="0" borderId="0" xfId="0" applyFont="1" applyBorder="1" applyAlignment="1" applyProtection="1">
      <alignment vertical="center" wrapText="1"/>
    </xf>
    <xf numFmtId="0" fontId="39" fillId="0" borderId="0" xfId="0" applyFont="1" applyAlignment="1" applyProtection="1">
      <alignment horizontal="center" vertical="center"/>
    </xf>
    <xf numFmtId="188" fontId="39" fillId="0" borderId="0" xfId="0" applyNumberFormat="1" applyFont="1" applyBorder="1" applyAlignment="1" applyProtection="1">
      <alignment horizontal="center" vertical="center"/>
    </xf>
    <xf numFmtId="0" fontId="39" fillId="0" borderId="0" xfId="0" applyFont="1" applyBorder="1" applyAlignment="1" applyProtection="1">
      <alignment horizontal="left" vertical="center"/>
    </xf>
    <xf numFmtId="0" fontId="52" fillId="0" borderId="0" xfId="0" applyFont="1" applyBorder="1" applyAlignment="1" applyProtection="1">
      <alignment horizontal="center" vertical="center"/>
    </xf>
    <xf numFmtId="0" fontId="53" fillId="0" borderId="0" xfId="0" applyFont="1" applyBorder="1" applyAlignment="1" applyProtection="1">
      <alignment vertical="center"/>
    </xf>
    <xf numFmtId="189" fontId="53" fillId="0" borderId="0" xfId="0" applyNumberFormat="1" applyFont="1" applyBorder="1" applyAlignment="1" applyProtection="1">
      <alignment horizontal="center" vertical="center"/>
    </xf>
    <xf numFmtId="189" fontId="54" fillId="0" borderId="0" xfId="0" applyNumberFormat="1" applyFont="1" applyBorder="1" applyAlignment="1" applyProtection="1">
      <alignment horizontal="center" vertical="center"/>
    </xf>
    <xf numFmtId="188" fontId="39" fillId="0" borderId="0" xfId="0" applyNumberFormat="1" applyFont="1" applyBorder="1" applyAlignment="1" applyProtection="1">
      <alignment horizontal="center" vertical="top" wrapText="1"/>
    </xf>
    <xf numFmtId="0" fontId="39" fillId="0" borderId="0" xfId="0" applyFont="1" applyBorder="1" applyProtection="1">
      <alignment vertical="center"/>
    </xf>
    <xf numFmtId="0" fontId="39" fillId="11" borderId="3" xfId="0" applyFont="1" applyFill="1" applyBorder="1" applyAlignment="1" applyProtection="1">
      <alignment vertical="center" wrapText="1"/>
      <protection locked="0"/>
    </xf>
    <xf numFmtId="0" fontId="49" fillId="11" borderId="8" xfId="0" applyFont="1" applyFill="1" applyBorder="1" applyAlignment="1" applyProtection="1">
      <alignment horizontal="left" vertical="center" wrapText="1"/>
      <protection locked="0"/>
    </xf>
    <xf numFmtId="0" fontId="39" fillId="0" borderId="0" xfId="0" applyFont="1" applyBorder="1" applyAlignment="1">
      <alignment horizontal="center" vertical="center" wrapText="1"/>
    </xf>
    <xf numFmtId="188" fontId="39" fillId="0" borderId="0" xfId="0" applyNumberFormat="1" applyFont="1" applyBorder="1" applyProtection="1">
      <alignment vertical="center"/>
    </xf>
    <xf numFmtId="0" fontId="0" fillId="0" borderId="5" xfId="0" applyFont="1" applyBorder="1" applyAlignment="1" applyProtection="1">
      <alignment horizontal="center" vertical="center"/>
    </xf>
    <xf numFmtId="0" fontId="51" fillId="0" borderId="21" xfId="0" applyFont="1" applyBorder="1" applyAlignment="1" applyProtection="1">
      <alignment horizontal="center" vertical="center"/>
    </xf>
    <xf numFmtId="191" fontId="54" fillId="0" borderId="0" xfId="0" applyNumberFormat="1" applyFont="1" applyBorder="1" applyAlignment="1" applyProtection="1">
      <alignment horizontal="center" vertical="center"/>
    </xf>
    <xf numFmtId="0" fontId="58" fillId="0" borderId="0" xfId="0" applyFont="1" applyBorder="1" applyAlignment="1" applyProtection="1">
      <alignment vertical="center" wrapText="1"/>
    </xf>
    <xf numFmtId="0" fontId="59" fillId="0" borderId="0" xfId="0" applyFont="1" applyBorder="1" applyAlignment="1" applyProtection="1">
      <alignment horizontal="left" vertical="center"/>
    </xf>
    <xf numFmtId="0" fontId="52" fillId="0" borderId="92" xfId="0" applyFont="1" applyBorder="1" applyAlignment="1" applyProtection="1">
      <alignment horizontal="center" vertical="center"/>
    </xf>
    <xf numFmtId="193" fontId="54" fillId="0" borderId="0" xfId="0" applyNumberFormat="1" applyFont="1" applyBorder="1" applyAlignment="1" applyProtection="1">
      <alignment horizontal="center" vertical="center"/>
    </xf>
    <xf numFmtId="188" fontId="0" fillId="0" borderId="0" xfId="0" applyNumberFormat="1" applyAlignment="1" applyProtection="1">
      <alignment horizontal="center" vertical="center"/>
    </xf>
    <xf numFmtId="188" fontId="0" fillId="0" borderId="0" xfId="0" applyNumberFormat="1" applyAlignment="1" applyProtection="1">
      <alignment vertical="center"/>
    </xf>
    <xf numFmtId="0" fontId="0" fillId="0" borderId="0" xfId="0" applyFill="1" applyBorder="1" applyProtection="1">
      <alignment vertical="center"/>
    </xf>
    <xf numFmtId="0" fontId="6" fillId="0" borderId="0" xfId="0" applyFont="1" applyFill="1" applyBorder="1" applyAlignment="1">
      <alignment vertical="distributed"/>
    </xf>
    <xf numFmtId="0" fontId="6" fillId="0" borderId="0" xfId="0" applyFont="1" applyFill="1" applyAlignment="1">
      <alignment vertical="center" shrinkToFit="1"/>
    </xf>
    <xf numFmtId="0" fontId="6" fillId="0" borderId="0" xfId="0" applyFont="1" applyAlignment="1">
      <alignment vertical="top"/>
    </xf>
    <xf numFmtId="0" fontId="6" fillId="0" borderId="0" xfId="0" applyFont="1" applyFill="1" applyAlignment="1">
      <alignment vertical="top"/>
    </xf>
    <xf numFmtId="0" fontId="6" fillId="0" borderId="0" xfId="0" applyFont="1" applyAlignment="1">
      <alignment vertical="top"/>
    </xf>
    <xf numFmtId="0" fontId="6" fillId="0" borderId="0" xfId="0" applyFont="1" applyFill="1" applyAlignment="1">
      <alignment vertical="top"/>
    </xf>
    <xf numFmtId="0" fontId="20" fillId="0" borderId="21" xfId="0" applyFont="1" applyBorder="1" applyAlignment="1">
      <alignment vertical="center" wrapText="1"/>
    </xf>
    <xf numFmtId="0" fontId="20" fillId="9" borderId="21" xfId="0" applyFont="1" applyFill="1" applyBorder="1" applyAlignment="1">
      <alignment vertical="center" wrapText="1"/>
    </xf>
    <xf numFmtId="0" fontId="20" fillId="23" borderId="21" xfId="0" applyFont="1" applyFill="1" applyBorder="1" applyAlignment="1">
      <alignment vertical="center" wrapText="1"/>
    </xf>
    <xf numFmtId="0" fontId="20" fillId="21" borderId="21" xfId="0" applyFont="1" applyFill="1" applyBorder="1" applyAlignment="1">
      <alignment vertical="center" wrapText="1"/>
    </xf>
    <xf numFmtId="0" fontId="6" fillId="0" borderId="0" xfId="0" applyFont="1" applyAlignment="1">
      <alignment vertical="top"/>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Alignment="1">
      <alignment vertical="top"/>
    </xf>
    <xf numFmtId="187" fontId="6" fillId="0" borderId="0" xfId="0" applyNumberFormat="1" applyFont="1" applyFill="1" applyBorder="1" applyAlignment="1">
      <alignment vertical="center"/>
    </xf>
    <xf numFmtId="0" fontId="6" fillId="2" borderId="2" xfId="0" applyFont="1" applyFill="1" applyBorder="1" applyAlignment="1">
      <alignment vertical="top"/>
    </xf>
    <xf numFmtId="0" fontId="6" fillId="2" borderId="0" xfId="0" applyFont="1" applyFill="1" applyBorder="1" applyAlignment="1">
      <alignment horizontal="center" vertical="center"/>
    </xf>
    <xf numFmtId="0" fontId="6" fillId="2" borderId="0" xfId="0" applyFont="1" applyFill="1" applyBorder="1" applyAlignment="1">
      <alignment horizontal="left" vertical="center" wrapText="1"/>
    </xf>
    <xf numFmtId="187" fontId="6" fillId="2" borderId="0" xfId="0" applyNumberFormat="1" applyFont="1" applyFill="1" applyBorder="1" applyAlignment="1">
      <alignment horizontal="center" vertical="center"/>
    </xf>
    <xf numFmtId="0" fontId="0" fillId="5" borderId="141" xfId="0" applyFill="1" applyBorder="1" applyAlignment="1">
      <alignment horizontal="center" vertical="center"/>
    </xf>
    <xf numFmtId="0" fontId="0" fillId="0" borderId="190" xfId="0" applyFill="1" applyBorder="1">
      <alignment vertical="center"/>
    </xf>
    <xf numFmtId="0" fontId="0" fillId="0" borderId="191" xfId="0" applyFill="1" applyBorder="1">
      <alignment vertical="center"/>
    </xf>
    <xf numFmtId="0" fontId="0" fillId="0" borderId="192" xfId="0" applyFill="1" applyBorder="1">
      <alignment vertical="center"/>
    </xf>
    <xf numFmtId="0" fontId="0" fillId="0" borderId="193" xfId="0" applyFill="1" applyBorder="1">
      <alignment vertical="center"/>
    </xf>
    <xf numFmtId="0" fontId="44" fillId="0" borderId="0" xfId="0" applyFont="1" applyFill="1" applyAlignment="1">
      <alignment horizontal="left" vertical="top" wrapText="1"/>
    </xf>
    <xf numFmtId="0" fontId="44" fillId="0" borderId="0" xfId="0" applyFont="1" applyAlignment="1">
      <alignment horizontal="left" vertical="top" wrapText="1"/>
    </xf>
    <xf numFmtId="0" fontId="6" fillId="0" borderId="0" xfId="0" applyFont="1" applyAlignment="1">
      <alignment vertical="top"/>
    </xf>
    <xf numFmtId="0" fontId="6" fillId="0" borderId="4" xfId="0" applyFont="1" applyFill="1" applyBorder="1" applyAlignment="1">
      <alignment vertical="center" shrinkToFit="1"/>
    </xf>
    <xf numFmtId="0" fontId="0" fillId="2" borderId="194" xfId="0" applyFill="1" applyBorder="1" applyAlignment="1">
      <alignment vertical="center" wrapText="1"/>
    </xf>
    <xf numFmtId="0" fontId="0" fillId="0" borderId="195" xfId="0" applyFill="1" applyBorder="1" applyAlignment="1">
      <alignment vertical="center" wrapText="1"/>
    </xf>
    <xf numFmtId="0" fontId="0" fillId="0" borderId="195" xfId="0" applyFill="1" applyBorder="1">
      <alignment vertical="center"/>
    </xf>
    <xf numFmtId="0" fontId="0" fillId="0" borderId="193" xfId="0" applyBorder="1" applyAlignment="1">
      <alignment vertical="center" wrapText="1"/>
    </xf>
    <xf numFmtId="0" fontId="0" fillId="0" borderId="193" xfId="0" applyBorder="1">
      <alignment vertical="center"/>
    </xf>
    <xf numFmtId="0" fontId="0" fillId="0" borderId="196" xfId="0" applyBorder="1">
      <alignment vertical="center"/>
    </xf>
    <xf numFmtId="0" fontId="0" fillId="2" borderId="197" xfId="0" applyFill="1" applyBorder="1" applyAlignment="1">
      <alignment vertical="center" wrapText="1"/>
    </xf>
    <xf numFmtId="0" fontId="0" fillId="0" borderId="198" xfId="0" applyFill="1" applyBorder="1" applyAlignment="1">
      <alignment vertical="center" wrapText="1"/>
    </xf>
    <xf numFmtId="0" fontId="0" fillId="0" borderId="199" xfId="0" applyBorder="1" applyAlignment="1">
      <alignment vertical="center" wrapText="1"/>
    </xf>
    <xf numFmtId="0" fontId="0" fillId="0" borderId="199" xfId="0" applyFill="1" applyBorder="1">
      <alignment vertical="center"/>
    </xf>
    <xf numFmtId="0" fontId="0" fillId="0" borderId="199" xfId="0" applyBorder="1" applyAlignment="1">
      <alignment horizontal="center" vertical="center"/>
    </xf>
    <xf numFmtId="0" fontId="0" fillId="0" borderId="199" xfId="0" applyBorder="1">
      <alignment vertical="center"/>
    </xf>
    <xf numFmtId="0" fontId="0" fillId="0" borderId="200" xfId="0" applyBorder="1">
      <alignment vertical="center"/>
    </xf>
    <xf numFmtId="0" fontId="0" fillId="0" borderId="193" xfId="0" applyFill="1" applyBorder="1" applyAlignment="1">
      <alignment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14" xfId="0" applyFont="1" applyBorder="1" applyAlignment="1">
      <alignment horizontal="center" vertical="center"/>
    </xf>
    <xf numFmtId="0" fontId="6" fillId="0" borderId="0" xfId="0" applyFont="1" applyAlignment="1">
      <alignment horizontal="left" vertical="top" wrapText="1"/>
    </xf>
    <xf numFmtId="0" fontId="6" fillId="0" borderId="0" xfId="0" applyFont="1" applyAlignment="1">
      <alignment vertical="top" wrapText="1"/>
    </xf>
    <xf numFmtId="0" fontId="6" fillId="0" borderId="3" xfId="0" applyFont="1" applyBorder="1" applyAlignment="1">
      <alignment horizontal="left" vertical="center"/>
    </xf>
    <xf numFmtId="0" fontId="6" fillId="0" borderId="0" xfId="0" applyFont="1" applyBorder="1" applyAlignment="1">
      <alignment vertical="top" wrapText="1"/>
    </xf>
    <xf numFmtId="0" fontId="6" fillId="0" borderId="0" xfId="0" applyFont="1" applyAlignment="1">
      <alignment horizontal="left" vertical="top"/>
    </xf>
    <xf numFmtId="0" fontId="6" fillId="0" borderId="0" xfId="0" applyFont="1" applyFill="1" applyBorder="1" applyAlignment="1">
      <alignment vertical="top" wrapText="1"/>
    </xf>
    <xf numFmtId="0" fontId="6" fillId="0" borderId="0" xfId="0" applyFont="1" applyFill="1" applyAlignment="1">
      <alignment vertical="top" wrapText="1"/>
    </xf>
    <xf numFmtId="0" fontId="6" fillId="0" borderId="0" xfId="0" applyFont="1" applyFill="1" applyAlignment="1">
      <alignment vertical="top"/>
    </xf>
    <xf numFmtId="0" fontId="91" fillId="0" borderId="0" xfId="0" applyFont="1" applyBorder="1" applyAlignment="1">
      <alignment horizontal="left" vertical="top"/>
    </xf>
    <xf numFmtId="0" fontId="91" fillId="0" borderId="0" xfId="0" applyFont="1" applyBorder="1" applyAlignment="1">
      <alignment vertical="top" wrapText="1"/>
    </xf>
    <xf numFmtId="0" fontId="6"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14" xfId="0" applyFont="1" applyBorder="1" applyAlignment="1">
      <alignment horizontal="center" vertical="center"/>
    </xf>
    <xf numFmtId="0" fontId="6" fillId="0" borderId="0" xfId="0" applyFont="1" applyAlignment="1">
      <alignment vertical="top" wrapText="1"/>
    </xf>
    <xf numFmtId="0" fontId="6" fillId="0" borderId="0" xfId="0" applyFont="1" applyAlignment="1">
      <alignment horizontal="left" vertical="top"/>
    </xf>
    <xf numFmtId="0" fontId="6" fillId="0" borderId="0" xfId="0" applyFont="1" applyBorder="1" applyAlignment="1">
      <alignment vertical="top" wrapText="1"/>
    </xf>
    <xf numFmtId="0" fontId="0" fillId="2" borderId="206" xfId="0" applyFill="1" applyBorder="1">
      <alignment vertical="center"/>
    </xf>
    <xf numFmtId="0" fontId="0" fillId="2" borderId="205" xfId="0" applyFill="1" applyBorder="1">
      <alignment vertical="center"/>
    </xf>
    <xf numFmtId="0" fontId="4" fillId="0" borderId="21" xfId="0" applyFont="1" applyBorder="1" applyAlignment="1">
      <alignment horizontal="left" vertical="center" wrapText="1"/>
    </xf>
    <xf numFmtId="176" fontId="0" fillId="0" borderId="208" xfId="0" applyNumberFormat="1" applyFill="1" applyBorder="1" applyAlignment="1">
      <alignment horizontal="left" vertical="center"/>
    </xf>
    <xf numFmtId="176" fontId="0" fillId="0" borderId="207" xfId="0" applyNumberFormat="1" applyFill="1" applyBorder="1" applyAlignment="1">
      <alignment horizontal="left" vertical="center"/>
    </xf>
    <xf numFmtId="0" fontId="0" fillId="0" borderId="141" xfId="0" applyFill="1" applyBorder="1" applyAlignment="1">
      <alignment horizontal="center" vertical="center" wrapText="1"/>
    </xf>
    <xf numFmtId="0" fontId="0" fillId="6" borderId="141" xfId="0" applyFill="1" applyBorder="1" applyAlignment="1">
      <alignment vertical="center" wrapText="1"/>
    </xf>
    <xf numFmtId="0" fontId="0" fillId="0" borderId="142" xfId="0" applyBorder="1" applyAlignment="1">
      <alignment vertical="center" wrapText="1"/>
    </xf>
    <xf numFmtId="0" fontId="83" fillId="24" borderId="0" xfId="0" applyFont="1" applyFill="1">
      <alignment vertical="center"/>
    </xf>
    <xf numFmtId="0" fontId="0" fillId="24" borderId="0" xfId="0" applyFill="1" applyAlignment="1">
      <alignment vertical="center"/>
    </xf>
    <xf numFmtId="0" fontId="0" fillId="24" borderId="0" xfId="0" applyFill="1">
      <alignment vertical="center"/>
    </xf>
    <xf numFmtId="0" fontId="44" fillId="24" borderId="0" xfId="0" applyFont="1" applyFill="1">
      <alignment vertical="center"/>
    </xf>
    <xf numFmtId="0" fontId="0" fillId="2" borderId="0" xfId="0" applyFill="1" applyAlignment="1">
      <alignment vertical="center"/>
    </xf>
    <xf numFmtId="0" fontId="0" fillId="2" borderId="21" xfId="0" applyFill="1" applyBorder="1" applyAlignment="1">
      <alignment vertical="center" wrapText="1"/>
    </xf>
    <xf numFmtId="0" fontId="0" fillId="0" borderId="21" xfId="0" applyFill="1" applyBorder="1">
      <alignment vertical="center"/>
    </xf>
    <xf numFmtId="0" fontId="0" fillId="0" borderId="21" xfId="0" applyFill="1" applyBorder="1" applyAlignment="1">
      <alignment vertical="center"/>
    </xf>
    <xf numFmtId="0" fontId="92" fillId="10" borderId="0" xfId="0" applyFont="1" applyFill="1" applyBorder="1">
      <alignment vertical="center"/>
    </xf>
    <xf numFmtId="0" fontId="10" fillId="10" borderId="0" xfId="0" applyFont="1" applyFill="1" applyBorder="1" applyAlignment="1">
      <alignment horizontal="left" vertical="center"/>
    </xf>
    <xf numFmtId="0" fontId="0" fillId="0" borderId="141" xfId="0" applyFill="1" applyBorder="1" applyAlignment="1">
      <alignment horizontal="left" vertical="center" wrapText="1"/>
    </xf>
    <xf numFmtId="0" fontId="83" fillId="0" borderId="0" xfId="0" applyFont="1" applyBorder="1" applyAlignment="1">
      <alignment vertical="center"/>
    </xf>
    <xf numFmtId="14" fontId="6" fillId="3" borderId="0" xfId="0" applyNumberFormat="1" applyFont="1" applyFill="1">
      <alignment vertical="center"/>
    </xf>
    <xf numFmtId="0" fontId="89" fillId="0" borderId="0" xfId="0" applyFont="1" applyBorder="1" applyAlignment="1">
      <alignment vertical="center"/>
    </xf>
    <xf numFmtId="182" fontId="89" fillId="0" borderId="0" xfId="0" applyNumberFormat="1" applyFont="1">
      <alignment vertical="center"/>
    </xf>
    <xf numFmtId="0" fontId="6" fillId="0" borderId="0" xfId="0" applyFont="1" applyAlignment="1">
      <alignment horizontal="left" vertical="top"/>
    </xf>
    <xf numFmtId="0" fontId="93" fillId="10" borderId="0" xfId="0" applyFont="1" applyFill="1">
      <alignment vertical="center"/>
    </xf>
    <xf numFmtId="0" fontId="34" fillId="0" borderId="0" xfId="0" applyFont="1" applyBorder="1" applyAlignment="1" applyProtection="1">
      <alignment horizontal="left" vertical="top" wrapText="1"/>
    </xf>
    <xf numFmtId="0" fontId="34" fillId="0" borderId="0" xfId="0" applyFont="1" applyBorder="1" applyAlignment="1" applyProtection="1">
      <alignment horizontal="left" vertical="center" wrapText="1"/>
    </xf>
    <xf numFmtId="0" fontId="47" fillId="0" borderId="0" xfId="0" applyFont="1" applyBorder="1" applyAlignment="1" applyProtection="1">
      <alignment horizontal="left" vertical="top" wrapText="1"/>
    </xf>
    <xf numFmtId="0" fontId="35" fillId="11" borderId="7" xfId="0" applyFont="1" applyFill="1" applyBorder="1" applyAlignment="1" applyProtection="1">
      <alignment horizontal="left" vertical="center" wrapText="1"/>
      <protection locked="0"/>
    </xf>
    <xf numFmtId="0" fontId="34" fillId="0" borderId="0" xfId="2" applyFont="1" applyAlignment="1">
      <alignment horizontal="right" vertical="center" shrinkToFit="1"/>
    </xf>
    <xf numFmtId="0" fontId="0" fillId="0" borderId="0" xfId="0" applyFill="1" applyProtection="1">
      <alignment vertical="center"/>
    </xf>
    <xf numFmtId="0" fontId="44" fillId="0" borderId="0" xfId="0" applyNumberFormat="1" applyFont="1" applyBorder="1" applyAlignment="1" applyProtection="1">
      <alignment horizontal="center" vertical="center" wrapText="1"/>
    </xf>
    <xf numFmtId="0" fontId="0" fillId="0" borderId="0" xfId="0" applyFill="1" applyBorder="1" applyAlignment="1" applyProtection="1">
      <alignment vertical="center"/>
    </xf>
    <xf numFmtId="0" fontId="34" fillId="0" borderId="0" xfId="0" applyNumberFormat="1" applyFont="1" applyBorder="1" applyAlignment="1" applyProtection="1">
      <alignment horizontal="center" vertical="center" shrinkToFit="1"/>
    </xf>
    <xf numFmtId="0" fontId="5" fillId="0" borderId="3" xfId="0" applyFont="1" applyBorder="1" applyAlignment="1" applyProtection="1">
      <alignment vertical="center" wrapText="1"/>
    </xf>
    <xf numFmtId="0" fontId="44" fillId="0" borderId="0" xfId="0" applyNumberFormat="1" applyFont="1" applyBorder="1" applyAlignment="1" applyProtection="1">
      <alignment horizontal="center" vertical="center" shrinkToFit="1"/>
    </xf>
    <xf numFmtId="188" fontId="5" fillId="0" borderId="0" xfId="0" applyNumberFormat="1" applyFont="1" applyBorder="1" applyAlignment="1" applyProtection="1">
      <alignment horizontal="center" vertical="top" wrapText="1"/>
    </xf>
    <xf numFmtId="0" fontId="5" fillId="0" borderId="0" xfId="0" applyFont="1" applyBorder="1" applyProtection="1">
      <alignment vertical="center"/>
    </xf>
    <xf numFmtId="188" fontId="5" fillId="0" borderId="0" xfId="0" applyNumberFormat="1" applyFont="1" applyBorder="1" applyAlignment="1" applyProtection="1">
      <alignment horizontal="center" vertical="center" wrapText="1"/>
    </xf>
    <xf numFmtId="0" fontId="5" fillId="0" borderId="0" xfId="0" applyFont="1" applyAlignment="1" applyProtection="1">
      <alignment vertical="center"/>
    </xf>
    <xf numFmtId="0" fontId="44" fillId="0" borderId="0" xfId="0" applyNumberFormat="1" applyFont="1" applyBorder="1" applyAlignment="1" applyProtection="1">
      <alignment horizontal="center" vertical="top" shrinkToFit="1"/>
    </xf>
    <xf numFmtId="0" fontId="34" fillId="0" borderId="0" xfId="0" applyNumberFormat="1" applyFont="1" applyBorder="1" applyAlignment="1" applyProtection="1">
      <alignment horizontal="center" vertical="top" shrinkToFit="1"/>
    </xf>
    <xf numFmtId="0" fontId="68" fillId="0" borderId="0" xfId="0" applyFont="1" applyAlignment="1">
      <alignment horizontal="center" vertical="center"/>
    </xf>
    <xf numFmtId="0" fontId="6" fillId="0" borderId="0" xfId="0" applyFont="1" applyFill="1" applyBorder="1" applyAlignment="1">
      <alignment horizontal="left" vertical="center"/>
    </xf>
    <xf numFmtId="0" fontId="38" fillId="0" borderId="0" xfId="0" applyFont="1" applyAlignment="1">
      <alignment vertical="top" wrapText="1"/>
    </xf>
    <xf numFmtId="0" fontId="66" fillId="0" borderId="0" xfId="0" applyFont="1" applyBorder="1" applyAlignment="1">
      <alignment vertical="center"/>
    </xf>
    <xf numFmtId="0" fontId="38" fillId="0" borderId="0" xfId="0" applyFont="1" applyAlignment="1">
      <alignment horizontal="left" vertical="top"/>
    </xf>
    <xf numFmtId="0" fontId="38" fillId="0" borderId="0" xfId="0" applyFont="1" applyAlignment="1">
      <alignment horizontal="right" vertical="top"/>
    </xf>
    <xf numFmtId="0" fontId="38" fillId="0" borderId="7" xfId="0" applyFont="1" applyFill="1" applyBorder="1" applyAlignment="1">
      <alignment horizontal="left" vertical="top"/>
    </xf>
    <xf numFmtId="0" fontId="40" fillId="0" borderId="21" xfId="0" applyFont="1" applyBorder="1" applyAlignment="1">
      <alignment horizontal="center" vertical="center"/>
    </xf>
    <xf numFmtId="0" fontId="40" fillId="0" borderId="55" xfId="0" applyFont="1" applyBorder="1" applyAlignment="1">
      <alignment horizontal="center" vertical="center"/>
    </xf>
    <xf numFmtId="0" fontId="40" fillId="0" borderId="0" xfId="0" applyFont="1" applyAlignment="1">
      <alignment vertical="center"/>
    </xf>
    <xf numFmtId="0" fontId="6" fillId="0" borderId="0" xfId="0" applyFont="1" applyFill="1" applyAlignment="1">
      <alignment vertical="top"/>
    </xf>
    <xf numFmtId="0" fontId="0" fillId="0" borderId="216" xfId="0" applyBorder="1">
      <alignment vertical="center"/>
    </xf>
    <xf numFmtId="176" fontId="0" fillId="0" borderId="217" xfId="0" applyNumberFormat="1" applyBorder="1" applyAlignment="1">
      <alignment vertical="center" shrinkToFit="1"/>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3" xfId="0" applyFont="1" applyBorder="1" applyAlignment="1">
      <alignment horizontal="center" vertical="center"/>
    </xf>
    <xf numFmtId="0" fontId="6" fillId="0" borderId="3" xfId="0" applyFont="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top" wrapText="1"/>
    </xf>
    <xf numFmtId="0" fontId="6" fillId="0" borderId="0" xfId="0" applyFont="1" applyFill="1" applyBorder="1" applyAlignment="1">
      <alignment vertical="top" wrapText="1"/>
    </xf>
    <xf numFmtId="0" fontId="6" fillId="0" borderId="0" xfId="0" applyFont="1" applyFill="1" applyAlignment="1">
      <alignment vertical="top" wrapText="1"/>
    </xf>
    <xf numFmtId="0" fontId="6" fillId="0" borderId="6" xfId="0" applyFont="1" applyFill="1" applyBorder="1" applyAlignment="1">
      <alignment horizontal="left" vertical="top" wrapText="1"/>
    </xf>
    <xf numFmtId="0" fontId="4" fillId="0" borderId="21" xfId="0" applyFont="1" applyBorder="1" applyAlignment="1">
      <alignment horizontal="left" vertical="center" wrapText="1"/>
    </xf>
    <xf numFmtId="0" fontId="107" fillId="0" borderId="21" xfId="0" applyFont="1" applyBorder="1" applyAlignment="1">
      <alignment horizontal="left" vertical="center" wrapText="1"/>
    </xf>
    <xf numFmtId="0" fontId="107" fillId="0" borderId="55" xfId="0" applyFont="1" applyBorder="1" applyAlignment="1">
      <alignment horizontal="left" vertical="center" wrapText="1"/>
    </xf>
    <xf numFmtId="0" fontId="64" fillId="0" borderId="0" xfId="0" applyFont="1" applyFill="1" applyBorder="1" applyAlignment="1">
      <alignment vertical="center"/>
    </xf>
    <xf numFmtId="184" fontId="110" fillId="5" borderId="95" xfId="0" applyNumberFormat="1" applyFont="1" applyFill="1" applyBorder="1" applyAlignment="1">
      <alignment vertical="center" wrapText="1"/>
    </xf>
    <xf numFmtId="0" fontId="110" fillId="5" borderId="95" xfId="0" applyFont="1" applyFill="1" applyBorder="1" applyAlignment="1">
      <alignment vertical="center" wrapText="1"/>
    </xf>
    <xf numFmtId="0" fontId="110" fillId="5" borderId="95" xfId="0" applyFont="1" applyFill="1" applyBorder="1" applyAlignment="1">
      <alignment horizontal="left" vertical="center" wrapText="1"/>
    </xf>
    <xf numFmtId="0" fontId="110" fillId="5" borderId="96" xfId="0" applyFont="1" applyFill="1" applyBorder="1" applyAlignment="1">
      <alignment horizontal="left" vertical="center" wrapText="1"/>
    </xf>
    <xf numFmtId="0" fontId="110" fillId="5" borderId="97" xfId="0" applyFont="1" applyFill="1" applyBorder="1" applyAlignment="1">
      <alignment horizontal="left" vertical="center" wrapText="1"/>
    </xf>
    <xf numFmtId="184" fontId="110" fillId="5" borderId="101" xfId="0" applyNumberFormat="1" applyFont="1" applyFill="1" applyBorder="1" applyAlignment="1">
      <alignment vertical="center" wrapText="1"/>
    </xf>
    <xf numFmtId="0" fontId="110" fillId="5" borderId="101" xfId="0" applyFont="1" applyFill="1" applyBorder="1" applyAlignment="1">
      <alignment vertical="center" wrapText="1"/>
    </xf>
    <xf numFmtId="0" fontId="110" fillId="5" borderId="101" xfId="0" applyFont="1" applyFill="1" applyBorder="1" applyAlignment="1">
      <alignment horizontal="left" vertical="center" wrapText="1"/>
    </xf>
    <xf numFmtId="0" fontId="110" fillId="5" borderId="21" xfId="0" applyFont="1" applyFill="1" applyBorder="1" applyAlignment="1">
      <alignment horizontal="left" vertical="center" wrapText="1"/>
    </xf>
    <xf numFmtId="0" fontId="110" fillId="5" borderId="102" xfId="0" applyFont="1" applyFill="1" applyBorder="1" applyAlignment="1">
      <alignment horizontal="left" vertical="center" wrapText="1"/>
    </xf>
    <xf numFmtId="0" fontId="110" fillId="5" borderId="98" xfId="0" applyFont="1" applyFill="1" applyBorder="1" applyAlignment="1">
      <alignment vertical="center" wrapText="1"/>
    </xf>
    <xf numFmtId="0" fontId="110" fillId="5" borderId="99" xfId="0" applyFont="1" applyFill="1" applyBorder="1" applyAlignment="1">
      <alignment vertical="center" wrapText="1"/>
    </xf>
    <xf numFmtId="0" fontId="110" fillId="5" borderId="109" xfId="0" applyFont="1" applyFill="1" applyBorder="1" applyAlignment="1">
      <alignment vertical="center" wrapText="1"/>
    </xf>
    <xf numFmtId="0" fontId="110" fillId="5" borderId="100" xfId="0" applyFont="1" applyFill="1" applyBorder="1" applyAlignment="1">
      <alignment vertical="center" wrapText="1"/>
    </xf>
    <xf numFmtId="0" fontId="110" fillId="5" borderId="98" xfId="0" applyFont="1" applyFill="1" applyBorder="1" applyAlignment="1">
      <alignment horizontal="left" vertical="center" wrapText="1"/>
    </xf>
    <xf numFmtId="0" fontId="110" fillId="5" borderId="99" xfId="0" applyFont="1" applyFill="1" applyBorder="1" applyAlignment="1">
      <alignment horizontal="left" vertical="center" wrapText="1"/>
    </xf>
    <xf numFmtId="0" fontId="110" fillId="5" borderId="100" xfId="0" applyFont="1" applyFill="1" applyBorder="1" applyAlignment="1">
      <alignment horizontal="left" vertical="center" wrapText="1"/>
    </xf>
    <xf numFmtId="0" fontId="110" fillId="5" borderId="99" xfId="0" applyFont="1" applyFill="1" applyBorder="1" applyAlignment="1">
      <alignment horizontal="center" vertical="center" wrapText="1"/>
    </xf>
    <xf numFmtId="0" fontId="110" fillId="5" borderId="109" xfId="0" applyFont="1" applyFill="1" applyBorder="1" applyAlignment="1">
      <alignment horizontal="center" vertical="center" wrapText="1"/>
    </xf>
    <xf numFmtId="0" fontId="110" fillId="5" borderId="122" xfId="0" applyFont="1" applyFill="1" applyBorder="1" applyAlignment="1">
      <alignment horizontal="left" vertical="center" wrapText="1"/>
    </xf>
    <xf numFmtId="0" fontId="110" fillId="5" borderId="122" xfId="0" applyFont="1" applyFill="1" applyBorder="1" applyAlignment="1">
      <alignment vertical="center" wrapText="1"/>
    </xf>
    <xf numFmtId="0" fontId="110" fillId="5" borderId="123" xfId="0" applyFont="1" applyFill="1" applyBorder="1" applyAlignment="1">
      <alignment vertical="center" wrapText="1"/>
    </xf>
    <xf numFmtId="0" fontId="110" fillId="5" borderId="109" xfId="0" applyFont="1" applyFill="1" applyBorder="1" applyAlignment="1">
      <alignment horizontal="left" vertical="center" wrapText="1"/>
    </xf>
    <xf numFmtId="0" fontId="110" fillId="5" borderId="175" xfId="0" applyFont="1" applyFill="1" applyBorder="1" applyAlignment="1">
      <alignment vertical="center" wrapText="1"/>
    </xf>
    <xf numFmtId="0" fontId="110" fillId="5" borderId="104" xfId="0" applyFont="1" applyFill="1" applyBorder="1" applyAlignment="1">
      <alignment vertical="center" wrapText="1"/>
    </xf>
    <xf numFmtId="178" fontId="110" fillId="0" borderId="95" xfId="0" applyNumberFormat="1" applyFont="1" applyFill="1" applyBorder="1" applyAlignment="1">
      <alignment horizontal="left" vertical="center" wrapText="1"/>
    </xf>
    <xf numFmtId="177" fontId="110" fillId="0" borderId="96" xfId="0" applyNumberFormat="1" applyFont="1" applyFill="1" applyBorder="1" applyAlignment="1">
      <alignment horizontal="center" vertical="center" wrapText="1"/>
    </xf>
    <xf numFmtId="178" fontId="110" fillId="0" borderId="97" xfId="0" applyNumberFormat="1" applyFont="1" applyFill="1" applyBorder="1" applyAlignment="1">
      <alignment horizontal="center" vertical="center" wrapText="1"/>
    </xf>
    <xf numFmtId="177" fontId="110" fillId="0" borderId="96" xfId="0" applyNumberFormat="1" applyFont="1" applyFill="1" applyBorder="1" applyAlignment="1">
      <alignment horizontal="left" vertical="center" wrapText="1"/>
    </xf>
    <xf numFmtId="178" fontId="110" fillId="0" borderId="97" xfId="0" applyNumberFormat="1" applyFont="1" applyFill="1" applyBorder="1" applyAlignment="1">
      <alignment horizontal="left" vertical="center" wrapText="1"/>
    </xf>
    <xf numFmtId="0" fontId="110" fillId="0" borderId="95" xfId="0" applyFont="1" applyFill="1" applyBorder="1" applyAlignment="1">
      <alignment horizontal="left" vertical="center" wrapText="1"/>
    </xf>
    <xf numFmtId="0" fontId="110" fillId="0" borderId="96" xfId="0" applyFont="1" applyFill="1" applyBorder="1" applyAlignment="1">
      <alignment vertical="center" wrapText="1"/>
    </xf>
    <xf numFmtId="0" fontId="110" fillId="0" borderId="97" xfId="0" applyFont="1" applyFill="1" applyBorder="1" applyAlignment="1">
      <alignment vertical="center" wrapText="1"/>
    </xf>
    <xf numFmtId="195" fontId="110" fillId="0" borderId="105" xfId="0" applyNumberFormat="1" applyFont="1" applyFill="1" applyBorder="1" applyAlignment="1">
      <alignment horizontal="center" vertical="center" wrapText="1"/>
    </xf>
    <xf numFmtId="195" fontId="110" fillId="0" borderId="97" xfId="0" applyNumberFormat="1" applyFont="1" applyFill="1" applyBorder="1" applyAlignment="1">
      <alignment vertical="center" wrapText="1"/>
    </xf>
    <xf numFmtId="0" fontId="110" fillId="0" borderId="96" xfId="0" applyFont="1" applyFill="1" applyBorder="1" applyAlignment="1">
      <alignment horizontal="left" vertical="center" wrapText="1"/>
    </xf>
    <xf numFmtId="0" fontId="110" fillId="0" borderId="97" xfId="0" applyFont="1" applyFill="1" applyBorder="1" applyAlignment="1">
      <alignment horizontal="left" vertical="center" wrapText="1"/>
    </xf>
    <xf numFmtId="0" fontId="110" fillId="0" borderId="95" xfId="0" applyFont="1" applyFill="1" applyBorder="1" applyAlignment="1">
      <alignment vertical="center" wrapText="1"/>
    </xf>
    <xf numFmtId="0" fontId="110" fillId="0" borderId="95" xfId="0" applyFont="1" applyBorder="1" applyAlignment="1">
      <alignment vertical="center" wrapText="1"/>
    </xf>
    <xf numFmtId="177" fontId="110" fillId="0" borderId="169" xfId="0" applyNumberFormat="1" applyFont="1" applyFill="1" applyBorder="1" applyAlignment="1">
      <alignment horizontal="center" vertical="center" wrapText="1"/>
    </xf>
    <xf numFmtId="178" fontId="110" fillId="0" borderId="170" xfId="0" applyNumberFormat="1" applyFont="1" applyFill="1" applyBorder="1" applyAlignment="1">
      <alignment horizontal="center" vertical="center" wrapText="1"/>
    </xf>
    <xf numFmtId="178" fontId="110" fillId="0" borderId="184" xfId="0" applyNumberFormat="1" applyFont="1" applyFill="1" applyBorder="1" applyAlignment="1">
      <alignment horizontal="left" vertical="center" wrapText="1"/>
    </xf>
    <xf numFmtId="178" fontId="110" fillId="0" borderId="106" xfId="0" applyNumberFormat="1" applyFont="1" applyFill="1" applyBorder="1" applyAlignment="1">
      <alignment horizontal="center" vertical="center" wrapText="1"/>
    </xf>
    <xf numFmtId="0" fontId="110" fillId="0" borderId="110" xfId="0" applyFont="1" applyFill="1" applyBorder="1" applyAlignment="1">
      <alignment horizontal="left" vertical="center" wrapText="1"/>
    </xf>
    <xf numFmtId="181" fontId="110" fillId="0" borderId="169" xfId="0" applyNumberFormat="1" applyFont="1" applyFill="1" applyBorder="1" applyAlignment="1">
      <alignment horizontal="left" vertical="center" wrapText="1"/>
    </xf>
    <xf numFmtId="0" fontId="110" fillId="0" borderId="170" xfId="0" applyFont="1" applyFill="1" applyBorder="1" applyAlignment="1">
      <alignment horizontal="left" vertical="center" wrapText="1"/>
    </xf>
    <xf numFmtId="0" fontId="110" fillId="0" borderId="106" xfId="0" applyFont="1" applyFill="1" applyBorder="1" applyAlignment="1">
      <alignment vertical="center" wrapText="1"/>
    </xf>
    <xf numFmtId="0" fontId="110" fillId="0" borderId="169" xfId="0" applyFont="1" applyFill="1" applyBorder="1" applyAlignment="1">
      <alignment horizontal="left" vertical="center" wrapText="1"/>
    </xf>
    <xf numFmtId="0" fontId="110" fillId="0" borderId="93" xfId="0" applyFont="1" applyFill="1" applyBorder="1" applyAlignment="1">
      <alignment horizontal="left" vertical="center" wrapText="1"/>
    </xf>
    <xf numFmtId="0" fontId="110" fillId="0" borderId="169" xfId="0" applyFont="1" applyFill="1" applyBorder="1" applyAlignment="1">
      <alignment horizontal="center" vertical="center" wrapText="1"/>
    </xf>
    <xf numFmtId="0" fontId="110" fillId="0" borderId="93" xfId="0" applyFont="1" applyFill="1" applyBorder="1" applyAlignment="1">
      <alignment horizontal="center" vertical="center" wrapText="1"/>
    </xf>
    <xf numFmtId="0" fontId="110" fillId="0" borderId="184" xfId="0" applyNumberFormat="1" applyFont="1" applyFill="1" applyBorder="1" applyAlignment="1">
      <alignment horizontal="left" vertical="center" wrapText="1"/>
    </xf>
    <xf numFmtId="0" fontId="110" fillId="0" borderId="96" xfId="0" applyNumberFormat="1" applyFont="1" applyFill="1" applyBorder="1" applyAlignment="1">
      <alignment horizontal="left" vertical="center" wrapText="1"/>
    </xf>
    <xf numFmtId="0" fontId="110" fillId="0" borderId="106" xfId="0" applyNumberFormat="1" applyFont="1" applyFill="1" applyBorder="1" applyAlignment="1">
      <alignment horizontal="left" vertical="center" wrapText="1"/>
    </xf>
    <xf numFmtId="194" fontId="110" fillId="0" borderId="97" xfId="0" applyNumberFormat="1" applyFont="1" applyFill="1" applyBorder="1" applyAlignment="1">
      <alignment horizontal="left" vertical="center" wrapText="1"/>
    </xf>
    <xf numFmtId="186" fontId="110" fillId="0" borderId="93" xfId="0" applyNumberFormat="1" applyFont="1" applyFill="1" applyBorder="1" applyAlignment="1">
      <alignment horizontal="center" vertical="center" wrapText="1"/>
    </xf>
    <xf numFmtId="178" fontId="110" fillId="0" borderId="115" xfId="0" applyNumberFormat="1" applyFont="1" applyFill="1" applyBorder="1" applyAlignment="1">
      <alignment vertical="center" wrapText="1"/>
    </xf>
    <xf numFmtId="177" fontId="110" fillId="0" borderId="9" xfId="0" applyNumberFormat="1" applyFont="1" applyFill="1" applyBorder="1" applyAlignment="1">
      <alignment horizontal="center" vertical="center" wrapText="1"/>
    </xf>
    <xf numFmtId="178" fontId="110" fillId="0" borderId="168" xfId="0" applyNumberFormat="1" applyFont="1" applyFill="1" applyBorder="1" applyAlignment="1">
      <alignment horizontal="center" vertical="center" wrapText="1"/>
    </xf>
    <xf numFmtId="177" fontId="110" fillId="0" borderId="9" xfId="0" applyNumberFormat="1" applyFont="1" applyFill="1" applyBorder="1" applyAlignment="1">
      <alignment horizontal="left" vertical="center" wrapText="1"/>
    </xf>
    <xf numFmtId="178" fontId="110" fillId="0" borderId="168" xfId="0" applyNumberFormat="1" applyFont="1" applyFill="1" applyBorder="1" applyAlignment="1">
      <alignment horizontal="left" vertical="center" wrapText="1"/>
    </xf>
    <xf numFmtId="0" fontId="110" fillId="0" borderId="101" xfId="0" applyFont="1" applyFill="1" applyBorder="1" applyAlignment="1">
      <alignment horizontal="left" vertical="center" wrapText="1"/>
    </xf>
    <xf numFmtId="0" fontId="110" fillId="0" borderId="21" xfId="0" applyFont="1" applyFill="1" applyBorder="1" applyAlignment="1">
      <alignment vertical="center" wrapText="1"/>
    </xf>
    <xf numFmtId="0" fontId="110" fillId="0" borderId="102" xfId="0" applyFont="1" applyFill="1" applyBorder="1" applyAlignment="1">
      <alignment vertical="center" wrapText="1"/>
    </xf>
    <xf numFmtId="195" fontId="110" fillId="0" borderId="11" xfId="0" applyNumberFormat="1" applyFont="1" applyFill="1" applyBorder="1" applyAlignment="1">
      <alignment horizontal="center" vertical="center" wrapText="1"/>
    </xf>
    <xf numFmtId="195" fontId="110" fillId="0" borderId="102" xfId="0" applyNumberFormat="1" applyFont="1" applyFill="1" applyBorder="1" applyAlignment="1">
      <alignment vertical="center" wrapText="1"/>
    </xf>
    <xf numFmtId="0" fontId="110" fillId="0" borderId="21" xfId="0" applyFont="1" applyFill="1" applyBorder="1" applyAlignment="1">
      <alignment horizontal="left" vertical="center" wrapText="1"/>
    </xf>
    <xf numFmtId="0" fontId="110" fillId="0" borderId="102" xfId="0" applyFont="1" applyFill="1" applyBorder="1" applyAlignment="1">
      <alignment horizontal="left" vertical="center" wrapText="1"/>
    </xf>
    <xf numFmtId="0" fontId="110" fillId="0" borderId="118" xfId="0" applyFont="1" applyFill="1" applyBorder="1" applyAlignment="1">
      <alignment horizontal="left" vertical="center" wrapText="1"/>
    </xf>
    <xf numFmtId="0" fontId="110" fillId="0" borderId="2" xfId="0" applyFont="1" applyFill="1" applyBorder="1" applyAlignment="1">
      <alignment vertical="center" wrapText="1"/>
    </xf>
    <xf numFmtId="0" fontId="110" fillId="0" borderId="116" xfId="0" applyFont="1" applyFill="1" applyBorder="1" applyAlignment="1">
      <alignment vertical="center" wrapText="1"/>
    </xf>
    <xf numFmtId="0" fontId="110" fillId="0" borderId="101" xfId="0" applyFont="1" applyFill="1" applyBorder="1" applyAlignment="1">
      <alignment vertical="center" wrapText="1"/>
    </xf>
    <xf numFmtId="0" fontId="110" fillId="0" borderId="101" xfId="0" applyFont="1" applyBorder="1" applyAlignment="1">
      <alignment vertical="center" wrapText="1"/>
    </xf>
    <xf numFmtId="177" fontId="110" fillId="0" borderId="21" xfId="0" applyNumberFormat="1" applyFont="1" applyFill="1" applyBorder="1" applyAlignment="1">
      <alignment horizontal="center" vertical="center" wrapText="1"/>
    </xf>
    <xf numFmtId="178" fontId="110" fillId="0" borderId="102" xfId="0" applyNumberFormat="1" applyFont="1" applyFill="1" applyBorder="1" applyAlignment="1">
      <alignment horizontal="center" vertical="center" wrapText="1"/>
    </xf>
    <xf numFmtId="0" fontId="110" fillId="0" borderId="118" xfId="0" applyFont="1" applyFill="1" applyBorder="1" applyAlignment="1">
      <alignment vertical="center" wrapText="1"/>
    </xf>
    <xf numFmtId="0" fontId="110" fillId="0" borderId="121" xfId="0" applyFont="1" applyFill="1" applyBorder="1" applyAlignment="1">
      <alignment vertical="center" wrapText="1"/>
    </xf>
    <xf numFmtId="178" fontId="110" fillId="0" borderId="107" xfId="0" applyNumberFormat="1" applyFont="1" applyFill="1" applyBorder="1" applyAlignment="1">
      <alignment horizontal="center" vertical="center" wrapText="1"/>
    </xf>
    <xf numFmtId="182" fontId="110" fillId="0" borderId="2" xfId="0" applyNumberFormat="1" applyFont="1" applyFill="1" applyBorder="1" applyAlignment="1">
      <alignment horizontal="left" vertical="center" shrinkToFit="1"/>
    </xf>
    <xf numFmtId="182" fontId="110" fillId="0" borderId="116" xfId="0" applyNumberFormat="1" applyFont="1" applyFill="1" applyBorder="1" applyAlignment="1">
      <alignment horizontal="left" vertical="center" shrinkToFit="1"/>
    </xf>
    <xf numFmtId="176" fontId="110" fillId="0" borderId="21" xfId="0" applyNumberFormat="1" applyFont="1" applyFill="1" applyBorder="1" applyAlignment="1">
      <alignment vertical="center" wrapText="1"/>
    </xf>
    <xf numFmtId="176" fontId="110" fillId="0" borderId="107" xfId="0" applyNumberFormat="1" applyFont="1" applyFill="1" applyBorder="1" applyAlignment="1">
      <alignment vertical="center" wrapText="1"/>
    </xf>
    <xf numFmtId="196" fontId="110" fillId="0" borderId="21" xfId="0" applyNumberFormat="1" applyFont="1" applyFill="1" applyBorder="1" applyAlignment="1">
      <alignment horizontal="left" vertical="center" wrapText="1"/>
    </xf>
    <xf numFmtId="196" fontId="110" fillId="0" borderId="102" xfId="0" applyNumberFormat="1" applyFont="1" applyFill="1" applyBorder="1" applyAlignment="1">
      <alignment horizontal="left" vertical="center" wrapText="1"/>
    </xf>
    <xf numFmtId="0" fontId="110" fillId="0" borderId="21" xfId="0" applyFont="1" applyBorder="1" applyAlignment="1">
      <alignment vertical="center" wrapText="1"/>
    </xf>
    <xf numFmtId="0" fontId="110" fillId="0" borderId="102" xfId="0" applyFont="1" applyBorder="1" applyAlignment="1">
      <alignment vertical="center" wrapText="1"/>
    </xf>
    <xf numFmtId="182" fontId="110" fillId="0" borderId="21" xfId="0" applyNumberFormat="1" applyFont="1" applyFill="1" applyBorder="1" applyAlignment="1">
      <alignment horizontal="left" vertical="center" wrapText="1"/>
    </xf>
    <xf numFmtId="182" fontId="110" fillId="0" borderId="102" xfId="0" applyNumberFormat="1" applyFont="1" applyFill="1" applyBorder="1" applyAlignment="1">
      <alignment horizontal="left" vertical="center" wrapText="1"/>
    </xf>
    <xf numFmtId="187" fontId="110" fillId="0" borderId="13" xfId="0" applyNumberFormat="1" applyFont="1" applyFill="1" applyBorder="1" applyAlignment="1">
      <alignment horizontal="left" vertical="center" wrapText="1"/>
    </xf>
    <xf numFmtId="187" fontId="110" fillId="0" borderId="21" xfId="0" applyNumberFormat="1" applyFont="1" applyFill="1" applyBorder="1" applyAlignment="1">
      <alignment horizontal="center" vertical="center" wrapText="1"/>
    </xf>
    <xf numFmtId="187" fontId="110" fillId="0" borderId="107" xfId="0" applyNumberFormat="1" applyFont="1" applyFill="1" applyBorder="1" applyAlignment="1">
      <alignment horizontal="center" vertical="center" wrapText="1"/>
    </xf>
    <xf numFmtId="187" fontId="110" fillId="0" borderId="120" xfId="0" applyNumberFormat="1" applyFont="1" applyFill="1" applyBorder="1" applyAlignment="1">
      <alignment horizontal="left" vertical="center" wrapText="1"/>
    </xf>
    <xf numFmtId="187" fontId="110" fillId="0" borderId="7" xfId="0" applyNumberFormat="1" applyFont="1" applyFill="1" applyBorder="1" applyAlignment="1">
      <alignment horizontal="left" vertical="center" wrapText="1"/>
    </xf>
    <xf numFmtId="187" fontId="110" fillId="0" borderId="117" xfId="0" applyNumberFormat="1" applyFont="1" applyFill="1" applyBorder="1" applyAlignment="1">
      <alignment horizontal="left" vertical="center" wrapText="1"/>
    </xf>
    <xf numFmtId="0" fontId="110" fillId="0" borderId="121" xfId="0" applyNumberFormat="1" applyFont="1" applyFill="1" applyBorder="1" applyAlignment="1">
      <alignment horizontal="left" vertical="center" wrapText="1"/>
    </xf>
    <xf numFmtId="0" fontId="110" fillId="0" borderId="21" xfId="0" applyNumberFormat="1" applyFont="1" applyFill="1" applyBorder="1" applyAlignment="1">
      <alignment horizontal="left" vertical="center" wrapText="1"/>
    </xf>
    <xf numFmtId="0" fontId="110" fillId="0" borderId="107" xfId="0" applyNumberFormat="1" applyFont="1" applyFill="1" applyBorder="1" applyAlignment="1">
      <alignment horizontal="left" vertical="center" wrapText="1"/>
    </xf>
    <xf numFmtId="194" fontId="110" fillId="0" borderId="102" xfId="0" applyNumberFormat="1" applyFont="1" applyFill="1" applyBorder="1" applyAlignment="1">
      <alignment horizontal="left" vertical="center" wrapText="1"/>
    </xf>
    <xf numFmtId="186" fontId="110" fillId="0" borderId="107" xfId="0" applyNumberFormat="1" applyFont="1" applyFill="1" applyBorder="1" applyAlignment="1">
      <alignment horizontal="center" vertical="center" wrapText="1"/>
    </xf>
    <xf numFmtId="0" fontId="110" fillId="0" borderId="2" xfId="0" applyFont="1" applyFill="1" applyBorder="1" applyAlignment="1">
      <alignment horizontal="left" vertical="center" wrapText="1"/>
    </xf>
    <xf numFmtId="0" fontId="110" fillId="0" borderId="116" xfId="0" applyFont="1" applyFill="1" applyBorder="1" applyAlignment="1">
      <alignment horizontal="left" vertical="center" wrapText="1"/>
    </xf>
    <xf numFmtId="177" fontId="110" fillId="0" borderId="101" xfId="0" applyNumberFormat="1" applyFont="1" applyFill="1" applyBorder="1" applyAlignment="1">
      <alignment vertical="center" wrapText="1"/>
    </xf>
    <xf numFmtId="0" fontId="110" fillId="0" borderId="21" xfId="0" applyFont="1" applyFill="1" applyBorder="1" applyAlignment="1">
      <alignment horizontal="center" vertical="center" wrapText="1"/>
    </xf>
    <xf numFmtId="195" fontId="110" fillId="0" borderId="21" xfId="0" applyNumberFormat="1" applyFont="1" applyFill="1" applyBorder="1" applyAlignment="1">
      <alignment horizontal="center" vertical="center" wrapText="1"/>
    </xf>
    <xf numFmtId="0" fontId="110" fillId="0" borderId="119" xfId="0" applyFont="1" applyFill="1" applyBorder="1" applyAlignment="1">
      <alignment vertical="center" wrapText="1"/>
    </xf>
    <xf numFmtId="0" fontId="110" fillId="0" borderId="0" xfId="0" applyFont="1" applyFill="1" applyBorder="1" applyAlignment="1">
      <alignment vertical="center" wrapText="1"/>
    </xf>
    <xf numFmtId="0" fontId="110" fillId="0" borderId="114" xfId="0" applyFont="1" applyFill="1" applyBorder="1" applyAlignment="1">
      <alignment vertical="center" wrapText="1"/>
    </xf>
    <xf numFmtId="0" fontId="112" fillId="0" borderId="0" xfId="0" applyFont="1" applyAlignment="1">
      <alignment vertical="center" wrapText="1"/>
    </xf>
    <xf numFmtId="0" fontId="110" fillId="0" borderId="0" xfId="0" applyFont="1" applyFill="1" applyBorder="1" applyAlignment="1">
      <alignment horizontal="left" vertical="center" wrapText="1"/>
    </xf>
    <xf numFmtId="0" fontId="110" fillId="0" borderId="114" xfId="0" applyFont="1" applyFill="1" applyBorder="1" applyAlignment="1">
      <alignment horizontal="left" vertical="center" wrapText="1"/>
    </xf>
    <xf numFmtId="187" fontId="110" fillId="0" borderId="21" xfId="0" applyNumberFormat="1" applyFont="1" applyFill="1" applyBorder="1" applyAlignment="1">
      <alignment horizontal="left" vertical="center" wrapText="1"/>
    </xf>
    <xf numFmtId="187" fontId="110" fillId="0" borderId="102" xfId="0" applyNumberFormat="1" applyFont="1" applyFill="1" applyBorder="1" applyAlignment="1">
      <alignment horizontal="left" vertical="center" wrapText="1"/>
    </xf>
    <xf numFmtId="182" fontId="110" fillId="0" borderId="0" xfId="0" applyNumberFormat="1" applyFont="1" applyFill="1" applyBorder="1" applyAlignment="1">
      <alignment vertical="center" wrapText="1"/>
    </xf>
    <xf numFmtId="187" fontId="110" fillId="0" borderId="13" xfId="0" applyNumberFormat="1" applyFont="1" applyFill="1" applyBorder="1" applyAlignment="1">
      <alignment horizontal="center" vertical="center" wrapText="1"/>
    </xf>
    <xf numFmtId="0" fontId="110" fillId="0" borderId="119" xfId="0" applyFont="1" applyFill="1" applyBorder="1" applyAlignment="1">
      <alignment horizontal="left" vertical="center" wrapText="1"/>
    </xf>
    <xf numFmtId="180" fontId="110" fillId="0" borderId="21" xfId="0" applyNumberFormat="1" applyFont="1" applyFill="1" applyBorder="1" applyAlignment="1">
      <alignment horizontal="left" vertical="center" wrapText="1"/>
    </xf>
    <xf numFmtId="180" fontId="110" fillId="0" borderId="102" xfId="0" applyNumberFormat="1" applyFont="1" applyFill="1" applyBorder="1" applyAlignment="1">
      <alignment horizontal="left" vertical="center" wrapText="1"/>
    </xf>
    <xf numFmtId="0" fontId="110" fillId="0" borderId="115" xfId="0" applyFont="1" applyFill="1" applyBorder="1" applyAlignment="1">
      <alignment vertical="center" wrapText="1"/>
    </xf>
    <xf numFmtId="195" fontId="110" fillId="0" borderId="2" xfId="0" applyNumberFormat="1" applyFont="1" applyFill="1" applyBorder="1" applyAlignment="1">
      <alignment vertical="center" wrapText="1"/>
    </xf>
    <xf numFmtId="195" fontId="110" fillId="0" borderId="116" xfId="0" applyNumberFormat="1" applyFont="1" applyFill="1" applyBorder="1" applyAlignment="1">
      <alignment vertical="center" wrapText="1"/>
    </xf>
    <xf numFmtId="182" fontId="110" fillId="0" borderId="0" xfId="0" applyNumberFormat="1" applyFont="1" applyFill="1" applyBorder="1" applyAlignment="1">
      <alignment horizontal="left" vertical="center" wrapText="1"/>
    </xf>
    <xf numFmtId="182" fontId="110" fillId="0" borderId="114" xfId="0" applyNumberFormat="1" applyFont="1" applyFill="1" applyBorder="1" applyAlignment="1">
      <alignment horizontal="left" vertical="center" wrapText="1"/>
    </xf>
    <xf numFmtId="0" fontId="110" fillId="0" borderId="107" xfId="0" applyFont="1" applyFill="1" applyBorder="1" applyAlignment="1">
      <alignment vertical="center" wrapText="1"/>
    </xf>
    <xf numFmtId="0" fontId="110" fillId="0" borderId="9" xfId="0" applyNumberFormat="1" applyFont="1" applyFill="1" applyBorder="1" applyAlignment="1">
      <alignment vertical="center" wrapText="1"/>
    </xf>
    <xf numFmtId="0" fontId="110" fillId="0" borderId="168" xfId="0" applyNumberFormat="1" applyFont="1" applyFill="1" applyBorder="1" applyAlignment="1">
      <alignment vertical="center" wrapText="1"/>
    </xf>
    <xf numFmtId="0" fontId="110" fillId="0" borderId="112" xfId="0" applyFont="1" applyFill="1" applyBorder="1" applyAlignment="1">
      <alignment vertical="center" wrapText="1"/>
    </xf>
    <xf numFmtId="0" fontId="110" fillId="0" borderId="202" xfId="0" applyNumberFormat="1" applyFont="1" applyFill="1" applyBorder="1" applyAlignment="1">
      <alignment vertical="center" wrapText="1"/>
    </xf>
    <xf numFmtId="187" fontId="110" fillId="0" borderId="14" xfId="0" applyNumberFormat="1" applyFont="1" applyFill="1" applyBorder="1" applyAlignment="1">
      <alignment horizontal="left" vertical="center" wrapText="1"/>
    </xf>
    <xf numFmtId="180" fontId="110" fillId="0" borderId="21" xfId="0" applyNumberFormat="1" applyFont="1" applyFill="1" applyBorder="1" applyAlignment="1">
      <alignment horizontal="left" vertical="center" shrinkToFit="1"/>
    </xf>
    <xf numFmtId="180" fontId="110" fillId="0" borderId="102" xfId="0" applyNumberFormat="1" applyFont="1" applyFill="1" applyBorder="1" applyAlignment="1">
      <alignment horizontal="left" vertical="center" shrinkToFit="1"/>
    </xf>
    <xf numFmtId="0" fontId="110" fillId="0" borderId="119" xfId="0" applyFont="1" applyFill="1" applyBorder="1" applyAlignment="1">
      <alignment horizontal="center" vertical="center" wrapText="1"/>
    </xf>
    <xf numFmtId="0" fontId="110" fillId="0" borderId="0" xfId="0" applyFont="1" applyFill="1" applyBorder="1" applyAlignment="1">
      <alignment horizontal="center" vertical="center" wrapText="1"/>
    </xf>
    <xf numFmtId="0" fontId="110" fillId="0" borderId="114" xfId="0" applyFont="1" applyFill="1" applyBorder="1" applyAlignment="1">
      <alignment horizontal="center" vertical="center" wrapText="1"/>
    </xf>
    <xf numFmtId="0" fontId="110" fillId="0" borderId="102" xfId="0" applyNumberFormat="1" applyFont="1" applyFill="1" applyBorder="1" applyAlignment="1">
      <alignment horizontal="left" vertical="center" wrapText="1"/>
    </xf>
    <xf numFmtId="0" fontId="110" fillId="0" borderId="2" xfId="0" applyNumberFormat="1" applyFont="1" applyFill="1" applyBorder="1" applyAlignment="1">
      <alignment horizontal="left" vertical="center" wrapText="1"/>
    </xf>
    <xf numFmtId="0" fontId="110" fillId="0" borderId="116" xfId="0" applyNumberFormat="1" applyFont="1" applyFill="1" applyBorder="1" applyAlignment="1">
      <alignment horizontal="left" vertical="center" wrapText="1"/>
    </xf>
    <xf numFmtId="0" fontId="112" fillId="0" borderId="119" xfId="0" applyFont="1" applyBorder="1" applyAlignment="1">
      <alignment vertical="center" wrapText="1"/>
    </xf>
    <xf numFmtId="0" fontId="112" fillId="0" borderId="0" xfId="0" applyFont="1" applyBorder="1" applyAlignment="1">
      <alignment vertical="center" wrapText="1"/>
    </xf>
    <xf numFmtId="0" fontId="112" fillId="0" borderId="114" xfId="0" applyFont="1" applyBorder="1" applyAlignment="1">
      <alignment vertical="center" wrapText="1"/>
    </xf>
    <xf numFmtId="182" fontId="110" fillId="0" borderId="2" xfId="0" applyNumberFormat="1" applyFont="1" applyFill="1" applyBorder="1" applyAlignment="1">
      <alignment vertical="center" wrapText="1"/>
    </xf>
    <xf numFmtId="187" fontId="110" fillId="0" borderId="2" xfId="0" applyNumberFormat="1" applyFont="1" applyFill="1" applyBorder="1" applyAlignment="1">
      <alignment horizontal="center" vertical="center" wrapText="1"/>
    </xf>
    <xf numFmtId="187" fontId="110" fillId="0" borderId="116" xfId="0" applyNumberFormat="1" applyFont="1" applyFill="1" applyBorder="1" applyAlignment="1">
      <alignment horizontal="center" vertical="center" wrapText="1"/>
    </xf>
    <xf numFmtId="0" fontId="110" fillId="0" borderId="121" xfId="0" applyNumberFormat="1" applyFont="1" applyFill="1" applyBorder="1" applyAlignment="1">
      <alignment vertical="center" wrapText="1"/>
    </xf>
    <xf numFmtId="0" fontId="110" fillId="0" borderId="21" xfId="0" applyNumberFormat="1" applyFont="1" applyFill="1" applyBorder="1" applyAlignment="1">
      <alignment vertical="center" wrapText="1"/>
    </xf>
    <xf numFmtId="0" fontId="110" fillId="0" borderId="107" xfId="0" applyNumberFormat="1" applyFont="1" applyFill="1" applyBorder="1" applyAlignment="1">
      <alignment vertical="center" wrapText="1"/>
    </xf>
    <xf numFmtId="196" fontId="110" fillId="0" borderId="0" xfId="0" applyNumberFormat="1" applyFont="1" applyFill="1" applyBorder="1" applyAlignment="1">
      <alignment horizontal="left" vertical="center" wrapText="1"/>
    </xf>
    <xf numFmtId="196" fontId="110" fillId="0" borderId="114" xfId="0" applyNumberFormat="1" applyFont="1" applyFill="1" applyBorder="1" applyAlignment="1">
      <alignment horizontal="left" vertical="center" wrapText="1"/>
    </xf>
    <xf numFmtId="187" fontId="110" fillId="0" borderId="0" xfId="0" applyNumberFormat="1" applyFont="1" applyFill="1" applyBorder="1" applyAlignment="1">
      <alignment horizontal="left" vertical="center" wrapText="1"/>
    </xf>
    <xf numFmtId="187" fontId="110" fillId="0" borderId="0" xfId="0" applyNumberFormat="1" applyFont="1" applyFill="1" applyBorder="1" applyAlignment="1">
      <alignment vertical="center" wrapText="1"/>
    </xf>
    <xf numFmtId="187" fontId="110" fillId="0" borderId="114" xfId="0" applyNumberFormat="1" applyFont="1" applyFill="1" applyBorder="1" applyAlignment="1">
      <alignment vertical="center" wrapText="1"/>
    </xf>
    <xf numFmtId="179" fontId="110" fillId="0" borderId="21" xfId="0" applyNumberFormat="1" applyFont="1" applyFill="1" applyBorder="1" applyAlignment="1">
      <alignment horizontal="left" vertical="center" wrapText="1"/>
    </xf>
    <xf numFmtId="179" fontId="110" fillId="0" borderId="102" xfId="0" applyNumberFormat="1" applyFont="1" applyFill="1" applyBorder="1" applyAlignment="1">
      <alignment horizontal="left" vertical="center" wrapText="1"/>
    </xf>
    <xf numFmtId="0" fontId="110" fillId="0" borderId="102" xfId="0" applyFont="1" applyFill="1" applyBorder="1" applyAlignment="1">
      <alignment horizontal="center" vertical="center" wrapText="1"/>
    </xf>
    <xf numFmtId="182" fontId="110" fillId="0" borderId="101" xfId="0" applyNumberFormat="1" applyFont="1" applyFill="1" applyBorder="1" applyAlignment="1">
      <alignment vertical="center" wrapText="1"/>
    </xf>
    <xf numFmtId="182" fontId="110" fillId="0" borderId="21" xfId="0" applyNumberFormat="1" applyFont="1" applyFill="1" applyBorder="1" applyAlignment="1">
      <alignment vertical="center" wrapText="1"/>
    </xf>
    <xf numFmtId="182" fontId="110" fillId="0" borderId="102" xfId="0" applyNumberFormat="1" applyFont="1" applyFill="1" applyBorder="1" applyAlignment="1">
      <alignment vertical="center" wrapText="1"/>
    </xf>
    <xf numFmtId="0" fontId="110" fillId="0" borderId="11" xfId="0" applyFont="1" applyFill="1" applyBorder="1" applyAlignment="1">
      <alignment vertical="center" wrapText="1"/>
    </xf>
    <xf numFmtId="0" fontId="110" fillId="0" borderId="120" xfId="0" applyFont="1" applyFill="1" applyBorder="1" applyAlignment="1">
      <alignment vertical="center" wrapText="1"/>
    </xf>
    <xf numFmtId="0" fontId="110" fillId="0" borderId="7" xfId="0" applyFont="1" applyFill="1" applyBorder="1" applyAlignment="1">
      <alignment vertical="center" wrapText="1"/>
    </xf>
    <xf numFmtId="0" fontId="110" fillId="0" borderId="117" xfId="0" applyFont="1" applyFill="1" applyBorder="1" applyAlignment="1">
      <alignment vertical="center" wrapText="1"/>
    </xf>
    <xf numFmtId="0" fontId="110" fillId="0" borderId="107" xfId="0" applyFont="1" applyFill="1" applyBorder="1" applyAlignment="1">
      <alignment horizontal="left" vertical="center" wrapText="1"/>
    </xf>
    <xf numFmtId="0" fontId="112" fillId="0" borderId="120" xfId="0" applyFont="1" applyBorder="1" applyAlignment="1">
      <alignment vertical="center" wrapText="1"/>
    </xf>
    <xf numFmtId="0" fontId="112" fillId="0" borderId="7" xfId="0" applyFont="1" applyBorder="1" applyAlignment="1">
      <alignment vertical="center" wrapText="1"/>
    </xf>
    <xf numFmtId="0" fontId="112" fillId="0" borderId="117" xfId="0" applyFont="1" applyBorder="1" applyAlignment="1">
      <alignment vertical="center" wrapText="1"/>
    </xf>
    <xf numFmtId="0" fontId="110" fillId="0" borderId="13" xfId="0" applyFont="1" applyFill="1" applyBorder="1" applyAlignment="1">
      <alignment vertical="center" wrapText="1"/>
    </xf>
    <xf numFmtId="0" fontId="110" fillId="0" borderId="7" xfId="0" applyFont="1" applyFill="1" applyBorder="1" applyAlignment="1">
      <alignment horizontal="left" vertical="center" wrapText="1"/>
    </xf>
    <xf numFmtId="0" fontId="110" fillId="0" borderId="101" xfId="0" applyNumberFormat="1" applyFont="1" applyFill="1" applyBorder="1" applyAlignment="1">
      <alignment horizontal="left" vertical="center" wrapText="1"/>
    </xf>
    <xf numFmtId="182" fontId="110" fillId="0" borderId="120" xfId="0" applyNumberFormat="1" applyFont="1" applyFill="1" applyBorder="1" applyAlignment="1">
      <alignment vertical="center" wrapText="1"/>
    </xf>
    <xf numFmtId="182" fontId="110" fillId="0" borderId="7" xfId="0" applyNumberFormat="1" applyFont="1" applyFill="1" applyBorder="1" applyAlignment="1">
      <alignment vertical="center" wrapText="1"/>
    </xf>
    <xf numFmtId="182" fontId="110" fillId="0" borderId="117" xfId="0" applyNumberFormat="1" applyFont="1" applyFill="1" applyBorder="1" applyAlignment="1">
      <alignment vertical="center" wrapText="1"/>
    </xf>
    <xf numFmtId="0" fontId="13" fillId="0" borderId="21" xfId="0" applyFont="1" applyFill="1" applyBorder="1" applyAlignment="1">
      <alignment vertical="center" wrapText="1"/>
    </xf>
    <xf numFmtId="0" fontId="112" fillId="0" borderId="9" xfId="0" applyFont="1" applyFill="1" applyBorder="1" applyAlignment="1">
      <alignment vertical="center" wrapText="1"/>
    </xf>
    <xf numFmtId="0" fontId="112" fillId="23" borderId="21" xfId="0" applyFont="1" applyFill="1" applyBorder="1" applyAlignment="1">
      <alignment vertical="center" wrapText="1"/>
    </xf>
    <xf numFmtId="0" fontId="112" fillId="0" borderId="21" xfId="0" applyFont="1" applyFill="1" applyBorder="1" applyAlignment="1">
      <alignment vertical="center" wrapText="1"/>
    </xf>
    <xf numFmtId="0" fontId="112" fillId="0" borderId="0" xfId="0" applyFont="1" applyFill="1" applyBorder="1" applyAlignment="1">
      <alignment vertical="center" wrapText="1"/>
    </xf>
    <xf numFmtId="0" fontId="112" fillId="0" borderId="11" xfId="0" applyFont="1" applyFill="1" applyBorder="1" applyAlignment="1">
      <alignment vertical="center" wrapText="1"/>
    </xf>
    <xf numFmtId="0" fontId="112" fillId="0" borderId="57" xfId="0" applyFont="1" applyFill="1" applyBorder="1" applyAlignment="1">
      <alignment vertical="center" wrapText="1"/>
    </xf>
    <xf numFmtId="0" fontId="112" fillId="0" borderId="66" xfId="0" applyFont="1" applyFill="1" applyBorder="1" applyAlignment="1">
      <alignment vertical="center" wrapText="1"/>
    </xf>
    <xf numFmtId="0" fontId="112" fillId="0" borderId="60" xfId="0" applyFont="1" applyFill="1" applyBorder="1" applyAlignment="1">
      <alignment vertical="center" wrapText="1"/>
    </xf>
    <xf numFmtId="0" fontId="112" fillId="0" borderId="56" xfId="0" applyFont="1" applyFill="1" applyBorder="1" applyAlignment="1">
      <alignment vertical="center" wrapText="1"/>
    </xf>
    <xf numFmtId="0" fontId="112" fillId="0" borderId="58" xfId="0" applyFont="1" applyFill="1" applyBorder="1" applyAlignment="1">
      <alignment vertical="center" wrapText="1"/>
    </xf>
    <xf numFmtId="0" fontId="113" fillId="0" borderId="13" xfId="0" applyFont="1" applyFill="1" applyBorder="1" applyAlignment="1">
      <alignment vertical="center" wrapText="1"/>
    </xf>
    <xf numFmtId="0" fontId="112" fillId="0" borderId="14" xfId="0" applyFont="1" applyFill="1" applyBorder="1" applyAlignment="1">
      <alignment vertical="center" wrapText="1"/>
    </xf>
    <xf numFmtId="0" fontId="112" fillId="0" borderId="13" xfId="0" applyFont="1" applyFill="1" applyBorder="1" applyAlignment="1">
      <alignment vertical="center" wrapText="1"/>
    </xf>
    <xf numFmtId="177" fontId="112" fillId="0" borderId="33" xfId="0" applyNumberFormat="1" applyFont="1" applyFill="1" applyBorder="1" applyAlignment="1">
      <alignment vertical="center" wrapText="1"/>
    </xf>
    <xf numFmtId="177" fontId="112" fillId="23" borderId="37" xfId="0" applyNumberFormat="1" applyFont="1" applyFill="1" applyBorder="1" applyAlignment="1">
      <alignment vertical="center" wrapText="1"/>
    </xf>
    <xf numFmtId="178" fontId="112" fillId="23" borderId="35" xfId="0" applyNumberFormat="1" applyFont="1" applyFill="1" applyBorder="1" applyAlignment="1">
      <alignment vertical="center" wrapText="1"/>
    </xf>
    <xf numFmtId="0" fontId="112" fillId="0" borderId="36" xfId="0" applyFont="1" applyFill="1" applyBorder="1" applyAlignment="1">
      <alignment horizontal="left" vertical="center" wrapText="1"/>
    </xf>
    <xf numFmtId="0" fontId="112" fillId="23" borderId="37" xfId="0" applyFont="1" applyFill="1" applyBorder="1" applyAlignment="1">
      <alignment vertical="center" wrapText="1"/>
    </xf>
    <xf numFmtId="0" fontId="112" fillId="23" borderId="38" xfId="0" applyFont="1" applyFill="1" applyBorder="1" applyAlignment="1">
      <alignment vertical="center" wrapText="1"/>
    </xf>
    <xf numFmtId="0" fontId="112" fillId="23" borderId="36" xfId="0" applyFont="1" applyFill="1" applyBorder="1" applyAlignment="1">
      <alignment vertical="center" wrapText="1"/>
    </xf>
    <xf numFmtId="0" fontId="112" fillId="0" borderId="38" xfId="0" applyFont="1" applyFill="1" applyBorder="1" applyAlignment="1">
      <alignment vertical="center" wrapText="1"/>
    </xf>
    <xf numFmtId="0" fontId="112" fillId="23" borderId="34" xfId="0" applyNumberFormat="1" applyFont="1" applyFill="1" applyBorder="1" applyAlignment="1">
      <alignment vertical="center" wrapText="1"/>
    </xf>
    <xf numFmtId="0" fontId="112" fillId="23" borderId="37" xfId="0" applyNumberFormat="1" applyFont="1" applyFill="1" applyBorder="1" applyAlignment="1">
      <alignment vertical="center" wrapText="1"/>
    </xf>
    <xf numFmtId="0" fontId="112" fillId="0" borderId="36" xfId="0" applyFont="1" applyFill="1" applyBorder="1" applyAlignment="1">
      <alignment vertical="center" wrapText="1"/>
    </xf>
    <xf numFmtId="181" fontId="112" fillId="0" borderId="37" xfId="0" applyNumberFormat="1" applyFont="1" applyFill="1" applyBorder="1" applyAlignment="1">
      <alignment vertical="center" wrapText="1"/>
    </xf>
    <xf numFmtId="181" fontId="112" fillId="23" borderId="37" xfId="0" applyNumberFormat="1" applyFont="1" applyFill="1" applyBorder="1" applyAlignment="1">
      <alignment vertical="center" wrapText="1"/>
    </xf>
    <xf numFmtId="0" fontId="112" fillId="23" borderId="37" xfId="0" applyFont="1" applyFill="1" applyBorder="1" applyAlignment="1">
      <alignment horizontal="left" vertical="center" wrapText="1"/>
    </xf>
    <xf numFmtId="0" fontId="112" fillId="23" borderId="38" xfId="0" applyFont="1" applyFill="1" applyBorder="1" applyAlignment="1">
      <alignment horizontal="left" vertical="center" wrapText="1"/>
    </xf>
    <xf numFmtId="178" fontId="112" fillId="23" borderId="38" xfId="0" applyNumberFormat="1" applyFont="1" applyFill="1" applyBorder="1" applyAlignment="1">
      <alignment vertical="center" wrapText="1"/>
    </xf>
    <xf numFmtId="181" fontId="112" fillId="23" borderId="63" xfId="0" applyNumberFormat="1" applyFont="1" applyFill="1" applyBorder="1" applyAlignment="1">
      <alignment vertical="center" wrapText="1"/>
    </xf>
    <xf numFmtId="181" fontId="112" fillId="0" borderId="38" xfId="0" applyNumberFormat="1" applyFont="1" applyFill="1" applyBorder="1" applyAlignment="1">
      <alignment vertical="center" wrapText="1"/>
    </xf>
    <xf numFmtId="0" fontId="112" fillId="0" borderId="1" xfId="0" applyFont="1" applyFill="1" applyBorder="1" applyAlignment="1">
      <alignment vertical="center" wrapText="1"/>
    </xf>
    <xf numFmtId="0" fontId="112" fillId="0" borderId="28" xfId="0" applyFont="1" applyFill="1" applyBorder="1" applyAlignment="1">
      <alignment vertical="center" wrapText="1"/>
    </xf>
    <xf numFmtId="181" fontId="112" fillId="23" borderId="59" xfId="0" applyNumberFormat="1" applyFont="1" applyFill="1" applyBorder="1" applyAlignment="1">
      <alignment vertical="center" wrapText="1"/>
    </xf>
    <xf numFmtId="0" fontId="112" fillId="23" borderId="45" xfId="0" applyFont="1" applyFill="1" applyBorder="1" applyAlignment="1">
      <alignment vertical="center" wrapText="1"/>
    </xf>
    <xf numFmtId="0" fontId="112" fillId="0" borderId="37" xfId="0" applyNumberFormat="1" applyFont="1" applyFill="1" applyBorder="1" applyAlignment="1">
      <alignment vertical="center" wrapText="1"/>
    </xf>
    <xf numFmtId="0" fontId="112" fillId="0" borderId="34" xfId="0" applyFont="1" applyFill="1" applyBorder="1" applyAlignment="1">
      <alignment vertical="center" wrapText="1"/>
    </xf>
    <xf numFmtId="0" fontId="112" fillId="0" borderId="37" xfId="0" applyFont="1" applyFill="1" applyBorder="1" applyAlignment="1">
      <alignment vertical="center" wrapText="1"/>
    </xf>
    <xf numFmtId="0" fontId="112" fillId="0" borderId="37" xfId="0" applyFont="1" applyFill="1" applyBorder="1" applyAlignment="1">
      <alignment horizontal="left" vertical="center" wrapText="1"/>
    </xf>
    <xf numFmtId="194" fontId="112" fillId="23" borderId="38" xfId="0" applyNumberFormat="1" applyFont="1" applyFill="1" applyBorder="1" applyAlignment="1">
      <alignment vertical="center" wrapText="1"/>
    </xf>
    <xf numFmtId="178" fontId="112" fillId="0" borderId="30" xfId="0" applyNumberFormat="1" applyFont="1" applyFill="1" applyBorder="1" applyAlignment="1">
      <alignment vertical="center" wrapText="1"/>
    </xf>
    <xf numFmtId="177" fontId="112" fillId="23" borderId="40" xfId="0" applyNumberFormat="1" applyFont="1" applyFill="1" applyBorder="1" applyAlignment="1">
      <alignment vertical="center" wrapText="1"/>
    </xf>
    <xf numFmtId="178" fontId="112" fillId="23" borderId="32" xfId="0" applyNumberFormat="1" applyFont="1" applyFill="1" applyBorder="1" applyAlignment="1">
      <alignment vertical="center" wrapText="1"/>
    </xf>
    <xf numFmtId="0" fontId="112" fillId="0" borderId="39" xfId="0" applyFont="1" applyFill="1" applyBorder="1" applyAlignment="1">
      <alignment horizontal="left" vertical="center" wrapText="1"/>
    </xf>
    <xf numFmtId="0" fontId="112" fillId="23" borderId="40" xfId="0" applyFont="1" applyFill="1" applyBorder="1" applyAlignment="1">
      <alignment vertical="center" wrapText="1"/>
    </xf>
    <xf numFmtId="0" fontId="112" fillId="23" borderId="41" xfId="0" applyFont="1" applyFill="1" applyBorder="1" applyAlignment="1">
      <alignment vertical="center" wrapText="1"/>
    </xf>
    <xf numFmtId="0" fontId="112" fillId="23" borderId="39" xfId="0" applyFont="1" applyFill="1" applyBorder="1" applyAlignment="1">
      <alignment vertical="center" wrapText="1"/>
    </xf>
    <xf numFmtId="0" fontId="112" fillId="0" borderId="41" xfId="0" applyFont="1" applyFill="1" applyBorder="1" applyAlignment="1">
      <alignment vertical="center" wrapText="1"/>
    </xf>
    <xf numFmtId="0" fontId="112" fillId="23" borderId="31" xfId="0" applyNumberFormat="1" applyFont="1" applyFill="1" applyBorder="1" applyAlignment="1">
      <alignment vertical="center" wrapText="1"/>
    </xf>
    <xf numFmtId="0" fontId="112" fillId="23" borderId="40" xfId="0" applyNumberFormat="1" applyFont="1" applyFill="1" applyBorder="1" applyAlignment="1">
      <alignment vertical="center" wrapText="1"/>
    </xf>
    <xf numFmtId="0" fontId="112" fillId="0" borderId="40" xfId="0" applyFont="1" applyFill="1" applyBorder="1" applyAlignment="1">
      <alignment vertical="center" wrapText="1"/>
    </xf>
    <xf numFmtId="176" fontId="112" fillId="23" borderId="40" xfId="0" applyNumberFormat="1" applyFont="1" applyFill="1" applyBorder="1" applyAlignment="1">
      <alignment vertical="center" wrapText="1"/>
    </xf>
    <xf numFmtId="0" fontId="112" fillId="23" borderId="40" xfId="0" applyFont="1" applyFill="1" applyBorder="1" applyAlignment="1">
      <alignment horizontal="left" vertical="center" wrapText="1"/>
    </xf>
    <xf numFmtId="0" fontId="112" fillId="23" borderId="41" xfId="0" applyFont="1" applyFill="1" applyBorder="1" applyAlignment="1">
      <alignment horizontal="left" vertical="center" wrapText="1"/>
    </xf>
    <xf numFmtId="0" fontId="112" fillId="0" borderId="31" xfId="0" applyFont="1" applyFill="1" applyBorder="1" applyAlignment="1">
      <alignment vertical="center" wrapText="1"/>
    </xf>
    <xf numFmtId="0" fontId="112" fillId="0" borderId="39" xfId="0" applyFont="1" applyFill="1" applyBorder="1" applyAlignment="1">
      <alignment vertical="center" wrapText="1"/>
    </xf>
    <xf numFmtId="0" fontId="112" fillId="0" borderId="30" xfId="0" applyFont="1" applyFill="1" applyBorder="1" applyAlignment="1">
      <alignment horizontal="left" vertical="center" wrapText="1"/>
    </xf>
    <xf numFmtId="176" fontId="112" fillId="0" borderId="40" xfId="0" applyNumberFormat="1" applyFont="1" applyFill="1" applyBorder="1" applyAlignment="1">
      <alignment vertical="center" shrinkToFit="1"/>
    </xf>
    <xf numFmtId="176" fontId="112" fillId="0" borderId="41" xfId="0" applyNumberFormat="1" applyFont="1" applyFill="1" applyBorder="1" applyAlignment="1">
      <alignment vertical="center" shrinkToFit="1"/>
    </xf>
    <xf numFmtId="0" fontId="112" fillId="0" borderId="189" xfId="0" applyFont="1" applyFill="1" applyBorder="1" applyAlignment="1">
      <alignment vertical="center" wrapText="1"/>
    </xf>
    <xf numFmtId="176" fontId="112" fillId="23" borderId="41" xfId="0" applyNumberFormat="1" applyFont="1" applyFill="1" applyBorder="1" applyAlignment="1">
      <alignment vertical="center" shrinkToFit="1"/>
    </xf>
    <xf numFmtId="0" fontId="112" fillId="23" borderId="41" xfId="0" applyNumberFormat="1" applyFont="1" applyFill="1" applyBorder="1" applyAlignment="1">
      <alignment vertical="center" shrinkToFit="1"/>
    </xf>
    <xf numFmtId="0" fontId="112" fillId="23" borderId="41" xfId="0" applyNumberFormat="1" applyFont="1" applyFill="1" applyBorder="1" applyAlignment="1">
      <alignment vertical="center" wrapText="1"/>
    </xf>
    <xf numFmtId="182" fontId="112" fillId="23" borderId="40" xfId="0" applyNumberFormat="1" applyFont="1" applyFill="1" applyBorder="1" applyAlignment="1">
      <alignment vertical="center" wrapText="1"/>
    </xf>
    <xf numFmtId="182" fontId="112" fillId="23" borderId="41" xfId="0" applyNumberFormat="1" applyFont="1" applyFill="1" applyBorder="1" applyAlignment="1">
      <alignment vertical="center" wrapText="1"/>
    </xf>
    <xf numFmtId="182" fontId="112" fillId="0" borderId="41" xfId="0" applyNumberFormat="1" applyFont="1" applyFill="1" applyBorder="1" applyAlignment="1">
      <alignment vertical="center" wrapText="1"/>
    </xf>
    <xf numFmtId="182" fontId="112" fillId="23" borderId="40" xfId="0" applyNumberFormat="1" applyFont="1" applyFill="1" applyBorder="1" applyAlignment="1">
      <alignment horizontal="left" vertical="center" wrapText="1"/>
    </xf>
    <xf numFmtId="182" fontId="112" fillId="0" borderId="41" xfId="0" applyNumberFormat="1" applyFont="1" applyFill="1" applyBorder="1" applyAlignment="1">
      <alignment horizontal="left" vertical="center" wrapText="1"/>
    </xf>
    <xf numFmtId="194" fontId="112" fillId="23" borderId="41" xfId="0" applyNumberFormat="1" applyFont="1" applyFill="1" applyBorder="1" applyAlignment="1">
      <alignment vertical="center" wrapText="1"/>
    </xf>
    <xf numFmtId="176" fontId="112" fillId="0" borderId="40" xfId="0" applyNumberFormat="1" applyFont="1" applyFill="1" applyBorder="1" applyAlignment="1">
      <alignment vertical="center" wrapText="1"/>
    </xf>
    <xf numFmtId="177" fontId="112" fillId="0" borderId="40" xfId="0" applyNumberFormat="1" applyFont="1" applyFill="1" applyBorder="1" applyAlignment="1">
      <alignment vertical="center" wrapText="1"/>
    </xf>
    <xf numFmtId="178" fontId="112" fillId="0" borderId="32" xfId="0" applyNumberFormat="1" applyFont="1" applyFill="1" applyBorder="1" applyAlignment="1">
      <alignment vertical="center" wrapText="1"/>
    </xf>
    <xf numFmtId="0" fontId="112" fillId="23" borderId="31" xfId="0" applyFont="1" applyFill="1" applyBorder="1" applyAlignment="1">
      <alignment vertical="center" wrapText="1"/>
    </xf>
    <xf numFmtId="0" fontId="112" fillId="0" borderId="30" xfId="0" applyFont="1" applyFill="1" applyBorder="1" applyAlignment="1">
      <alignment vertical="center" wrapText="1"/>
    </xf>
    <xf numFmtId="0" fontId="112" fillId="0" borderId="47" xfId="0" applyFont="1" applyFill="1" applyBorder="1" applyAlignment="1">
      <alignment vertical="center" wrapText="1"/>
    </xf>
    <xf numFmtId="176" fontId="112" fillId="23" borderId="40" xfId="0" applyNumberFormat="1" applyFont="1" applyFill="1" applyBorder="1" applyAlignment="1">
      <alignment vertical="center" shrinkToFit="1"/>
    </xf>
    <xf numFmtId="0" fontId="112" fillId="23" borderId="0" xfId="0" applyFont="1" applyFill="1" applyBorder="1" applyAlignment="1">
      <alignment vertical="center" wrapText="1"/>
    </xf>
    <xf numFmtId="0" fontId="112" fillId="23" borderId="48" xfId="0" applyFont="1" applyFill="1" applyBorder="1" applyAlignment="1">
      <alignment vertical="center" wrapText="1"/>
    </xf>
    <xf numFmtId="0" fontId="112" fillId="23" borderId="49" xfId="0" applyFont="1" applyFill="1" applyBorder="1" applyAlignment="1">
      <alignment vertical="center" wrapText="1"/>
    </xf>
    <xf numFmtId="182" fontId="112" fillId="0" borderId="39" xfId="0" applyNumberFormat="1" applyFont="1" applyFill="1" applyBorder="1" applyAlignment="1">
      <alignment horizontal="left" vertical="center" wrapText="1"/>
    </xf>
    <xf numFmtId="182" fontId="112" fillId="0" borderId="40" xfId="0" applyNumberFormat="1" applyFont="1" applyFill="1" applyBorder="1" applyAlignment="1">
      <alignment horizontal="left" vertical="center" wrapText="1"/>
    </xf>
    <xf numFmtId="0" fontId="112" fillId="0" borderId="32" xfId="0" applyFont="1" applyFill="1" applyBorder="1" applyAlignment="1">
      <alignment vertical="center" wrapText="1"/>
    </xf>
    <xf numFmtId="180" fontId="112" fillId="23" borderId="40" xfId="0" applyNumberFormat="1" applyFont="1" applyFill="1" applyBorder="1" applyAlignment="1">
      <alignment vertical="center" wrapText="1"/>
    </xf>
    <xf numFmtId="180" fontId="112" fillId="23" borderId="41" xfId="0" applyNumberFormat="1" applyFont="1" applyFill="1" applyBorder="1" applyAlignment="1">
      <alignment vertical="center" wrapText="1"/>
    </xf>
    <xf numFmtId="3" fontId="112" fillId="23" borderId="40" xfId="0" applyNumberFormat="1" applyFont="1" applyFill="1" applyBorder="1" applyAlignment="1">
      <alignment horizontal="left" vertical="center" wrapText="1"/>
    </xf>
    <xf numFmtId="3" fontId="112" fillId="23" borderId="41" xfId="0" applyNumberFormat="1" applyFont="1" applyFill="1" applyBorder="1" applyAlignment="1">
      <alignment horizontal="left" vertical="center" wrapText="1"/>
    </xf>
    <xf numFmtId="176" fontId="112" fillId="0" borderId="41" xfId="0" applyNumberFormat="1" applyFont="1" applyFill="1" applyBorder="1" applyAlignment="1">
      <alignment vertical="center" wrapText="1"/>
    </xf>
    <xf numFmtId="182" fontId="112" fillId="23" borderId="32" xfId="0" applyNumberFormat="1" applyFont="1" applyFill="1" applyBorder="1" applyAlignment="1">
      <alignment vertical="center" wrapText="1"/>
    </xf>
    <xf numFmtId="187" fontId="112" fillId="23" borderId="40" xfId="0" applyNumberFormat="1" applyFont="1" applyFill="1" applyBorder="1" applyAlignment="1">
      <alignment vertical="center" wrapText="1"/>
    </xf>
    <xf numFmtId="187" fontId="112" fillId="23" borderId="41" xfId="0" applyNumberFormat="1" applyFont="1" applyFill="1" applyBorder="1" applyAlignment="1">
      <alignment vertical="center" wrapText="1"/>
    </xf>
    <xf numFmtId="198" fontId="112" fillId="23" borderId="31" xfId="0" applyNumberFormat="1" applyFont="1" applyFill="1" applyBorder="1" applyAlignment="1">
      <alignment vertical="center" wrapText="1"/>
    </xf>
    <xf numFmtId="198" fontId="112" fillId="23" borderId="40" xfId="0" applyNumberFormat="1" applyFont="1" applyFill="1" applyBorder="1" applyAlignment="1">
      <alignment vertical="center" wrapText="1"/>
    </xf>
    <xf numFmtId="198" fontId="112" fillId="0" borderId="31" xfId="0" applyNumberFormat="1" applyFont="1" applyFill="1" applyBorder="1" applyAlignment="1">
      <alignment vertical="center" wrapText="1"/>
    </xf>
    <xf numFmtId="187" fontId="112" fillId="0" borderId="41" xfId="0" applyNumberFormat="1" applyFont="1" applyFill="1" applyBorder="1" applyAlignment="1">
      <alignment vertical="center" wrapText="1"/>
    </xf>
    <xf numFmtId="3" fontId="112" fillId="23" borderId="40" xfId="0" applyNumberFormat="1" applyFont="1" applyFill="1" applyBorder="1" applyAlignment="1">
      <alignment vertical="center" wrapText="1"/>
    </xf>
    <xf numFmtId="3" fontId="112" fillId="23" borderId="41" xfId="0" applyNumberFormat="1" applyFont="1" applyFill="1" applyBorder="1" applyAlignment="1">
      <alignment vertical="center" wrapText="1"/>
    </xf>
    <xf numFmtId="182" fontId="112" fillId="23" borderId="41" xfId="0" applyNumberFormat="1" applyFont="1" applyFill="1" applyBorder="1" applyAlignment="1">
      <alignment horizontal="left" vertical="center" wrapText="1"/>
    </xf>
    <xf numFmtId="182" fontId="112" fillId="0" borderId="39" xfId="0" applyNumberFormat="1" applyFont="1" applyFill="1" applyBorder="1" applyAlignment="1">
      <alignment vertical="center" wrapText="1"/>
    </xf>
    <xf numFmtId="180" fontId="112" fillId="23" borderId="40" xfId="0" applyNumberFormat="1" applyFont="1" applyFill="1" applyBorder="1" applyAlignment="1">
      <alignment horizontal="left" vertical="center" wrapText="1"/>
    </xf>
    <xf numFmtId="180" fontId="112" fillId="23" borderId="41" xfId="0" applyNumberFormat="1" applyFont="1" applyFill="1" applyBorder="1" applyAlignment="1">
      <alignment horizontal="left" vertical="center" wrapText="1"/>
    </xf>
    <xf numFmtId="0" fontId="112" fillId="0" borderId="61" xfId="0" applyFont="1" applyFill="1" applyBorder="1" applyAlignment="1">
      <alignment vertical="center" wrapText="1"/>
    </xf>
    <xf numFmtId="0" fontId="112" fillId="23" borderId="32" xfId="0" applyFont="1" applyFill="1" applyBorder="1" applyAlignment="1">
      <alignment vertical="center" wrapText="1"/>
    </xf>
    <xf numFmtId="182" fontId="112" fillId="23" borderId="65" xfId="0" applyNumberFormat="1" applyFont="1" applyFill="1" applyBorder="1" applyAlignment="1">
      <alignment vertical="center" wrapText="1"/>
    </xf>
    <xf numFmtId="198" fontId="112" fillId="0" borderId="41" xfId="0" applyNumberFormat="1" applyFont="1" applyFill="1" applyBorder="1" applyAlignment="1">
      <alignment vertical="center" wrapText="1"/>
    </xf>
    <xf numFmtId="187" fontId="112" fillId="0" borderId="39" xfId="0" applyNumberFormat="1" applyFont="1" applyFill="1" applyBorder="1" applyAlignment="1">
      <alignment vertical="center" wrapText="1"/>
    </xf>
    <xf numFmtId="0" fontId="112" fillId="0" borderId="40" xfId="0" applyNumberFormat="1" applyFont="1" applyFill="1" applyBorder="1" applyAlignment="1">
      <alignment vertical="center" wrapText="1"/>
    </xf>
    <xf numFmtId="0" fontId="112" fillId="0" borderId="41" xfId="0" applyNumberFormat="1" applyFont="1" applyFill="1" applyBorder="1" applyAlignment="1">
      <alignment vertical="center" wrapText="1"/>
    </xf>
    <xf numFmtId="182" fontId="112" fillId="0" borderId="40" xfId="0" applyNumberFormat="1" applyFont="1" applyFill="1" applyBorder="1" applyAlignment="1">
      <alignment vertical="center" wrapText="1"/>
    </xf>
    <xf numFmtId="0" fontId="112" fillId="23" borderId="40" xfId="0" applyNumberFormat="1" applyFont="1" applyFill="1" applyBorder="1" applyAlignment="1">
      <alignment vertical="center" shrinkToFit="1"/>
    </xf>
    <xf numFmtId="0" fontId="112" fillId="23" borderId="48" xfId="0" applyFont="1" applyFill="1" applyBorder="1" applyAlignment="1">
      <alignment horizontal="left" vertical="center" wrapText="1"/>
    </xf>
    <xf numFmtId="0" fontId="112" fillId="23" borderId="49" xfId="0" applyFont="1" applyFill="1" applyBorder="1" applyAlignment="1">
      <alignment horizontal="left" vertical="center" wrapText="1"/>
    </xf>
    <xf numFmtId="0" fontId="112" fillId="0" borderId="48" xfId="0" applyFont="1" applyFill="1" applyBorder="1" applyAlignment="1">
      <alignment vertical="center" wrapText="1"/>
    </xf>
    <xf numFmtId="0" fontId="112" fillId="0" borderId="49" xfId="0" applyFont="1" applyFill="1" applyBorder="1" applyAlignment="1">
      <alignment vertical="center" wrapText="1"/>
    </xf>
    <xf numFmtId="177" fontId="112" fillId="0" borderId="39" xfId="0" applyNumberFormat="1" applyFont="1" applyFill="1" applyBorder="1" applyAlignment="1">
      <alignment vertical="center" wrapText="1"/>
    </xf>
    <xf numFmtId="0" fontId="112" fillId="0" borderId="31" xfId="0" applyNumberFormat="1" applyFont="1" applyFill="1" applyBorder="1" applyAlignment="1">
      <alignment vertical="center" wrapText="1"/>
    </xf>
    <xf numFmtId="182" fontId="112" fillId="0" borderId="30" xfId="0" applyNumberFormat="1" applyFont="1" applyFill="1" applyBorder="1" applyAlignment="1">
      <alignment vertical="center" wrapText="1"/>
    </xf>
    <xf numFmtId="187" fontId="112" fillId="23" borderId="32" xfId="0" applyNumberFormat="1" applyFont="1" applyFill="1" applyBorder="1" applyAlignment="1">
      <alignment vertical="center" wrapText="1"/>
    </xf>
    <xf numFmtId="181" fontId="112" fillId="0" borderId="39" xfId="0" applyNumberFormat="1" applyFont="1" applyFill="1" applyBorder="1" applyAlignment="1">
      <alignment vertical="center" wrapText="1"/>
    </xf>
    <xf numFmtId="181" fontId="112" fillId="0" borderId="40" xfId="0" applyNumberFormat="1" applyFont="1" applyFill="1" applyBorder="1" applyAlignment="1">
      <alignment vertical="center" wrapText="1"/>
    </xf>
    <xf numFmtId="181" fontId="112" fillId="0" borderId="41" xfId="0" applyNumberFormat="1" applyFont="1" applyFill="1" applyBorder="1" applyAlignment="1">
      <alignment vertical="center" wrapText="1"/>
    </xf>
    <xf numFmtId="187" fontId="112" fillId="23" borderId="48" xfId="0" applyNumberFormat="1" applyFont="1" applyFill="1" applyBorder="1" applyAlignment="1">
      <alignment vertical="center" wrapText="1"/>
    </xf>
    <xf numFmtId="187" fontId="112" fillId="23" borderId="62" xfId="0" applyNumberFormat="1" applyFont="1" applyFill="1" applyBorder="1" applyAlignment="1">
      <alignment vertical="center" wrapText="1"/>
    </xf>
    <xf numFmtId="182" fontId="112" fillId="0" borderId="31" xfId="0" applyNumberFormat="1" applyFont="1" applyFill="1" applyBorder="1" applyAlignment="1">
      <alignment vertical="center" wrapText="1"/>
    </xf>
    <xf numFmtId="0" fontId="112" fillId="0" borderId="62" xfId="0" applyFont="1" applyFill="1" applyBorder="1" applyAlignment="1">
      <alignment vertical="center" wrapText="1"/>
    </xf>
    <xf numFmtId="0" fontId="112" fillId="0" borderId="47" xfId="0" applyFont="1" applyFill="1" applyBorder="1" applyAlignment="1">
      <alignment horizontal="left" vertical="center" wrapText="1"/>
    </xf>
    <xf numFmtId="0" fontId="112" fillId="0" borderId="65" xfId="0" applyNumberFormat="1" applyFont="1" applyFill="1" applyBorder="1" applyAlignment="1">
      <alignment vertical="center" wrapText="1"/>
    </xf>
    <xf numFmtId="0" fontId="112" fillId="0" borderId="48" xfId="0" applyNumberFormat="1" applyFont="1" applyFill="1" applyBorder="1" applyAlignment="1">
      <alignment vertical="center" wrapText="1"/>
    </xf>
    <xf numFmtId="0" fontId="112" fillId="0" borderId="65" xfId="0" applyFont="1" applyFill="1" applyBorder="1" applyAlignment="1">
      <alignment vertical="center" wrapText="1"/>
    </xf>
    <xf numFmtId="176" fontId="112" fillId="0" borderId="48" xfId="0" applyNumberFormat="1" applyFont="1" applyFill="1" applyBorder="1" applyAlignment="1">
      <alignment vertical="center" shrinkToFit="1"/>
    </xf>
    <xf numFmtId="182" fontId="112" fillId="0" borderId="48" xfId="0" applyNumberFormat="1" applyFont="1" applyFill="1" applyBorder="1" applyAlignment="1">
      <alignment vertical="center" wrapText="1"/>
    </xf>
    <xf numFmtId="182" fontId="112" fillId="0" borderId="62" xfId="0" applyNumberFormat="1" applyFont="1" applyFill="1" applyBorder="1" applyAlignment="1">
      <alignment vertical="center" wrapText="1"/>
    </xf>
    <xf numFmtId="182" fontId="112" fillId="0" borderId="65" xfId="0" applyNumberFormat="1" applyFont="1" applyFill="1" applyBorder="1" applyAlignment="1">
      <alignment vertical="center" wrapText="1"/>
    </xf>
    <xf numFmtId="179" fontId="112" fillId="23" borderId="40" xfId="0" applyNumberFormat="1" applyFont="1" applyFill="1" applyBorder="1" applyAlignment="1">
      <alignment horizontal="left" vertical="center" wrapText="1"/>
    </xf>
    <xf numFmtId="179" fontId="112" fillId="23" borderId="41" xfId="0" applyNumberFormat="1" applyFont="1" applyFill="1" applyBorder="1" applyAlignment="1">
      <alignment horizontal="left" vertical="center" wrapText="1"/>
    </xf>
    <xf numFmtId="182" fontId="112" fillId="0" borderId="32" xfId="0" applyNumberFormat="1" applyFont="1" applyFill="1" applyBorder="1" applyAlignment="1">
      <alignment vertical="center" wrapText="1"/>
    </xf>
    <xf numFmtId="0" fontId="112" fillId="0" borderId="22" xfId="0" applyFont="1" applyFill="1" applyBorder="1" applyAlignment="1">
      <alignment vertical="center" wrapText="1"/>
    </xf>
    <xf numFmtId="0" fontId="112" fillId="0" borderId="43" xfId="0" applyFont="1" applyFill="1" applyBorder="1" applyAlignment="1">
      <alignment vertical="center" wrapText="1"/>
    </xf>
    <xf numFmtId="0" fontId="112" fillId="0" borderId="24" xfId="0" applyFont="1" applyFill="1" applyBorder="1" applyAlignment="1">
      <alignment vertical="center" wrapText="1"/>
    </xf>
    <xf numFmtId="0" fontId="112" fillId="0" borderId="42" xfId="0" applyFont="1" applyFill="1" applyBorder="1" applyAlignment="1">
      <alignment vertical="center" wrapText="1"/>
    </xf>
    <xf numFmtId="0" fontId="112" fillId="23" borderId="43" xfId="0" applyFont="1" applyFill="1" applyBorder="1" applyAlignment="1">
      <alignment horizontal="left" vertical="center" wrapText="1"/>
    </xf>
    <xf numFmtId="0" fontId="112" fillId="23" borderId="44" xfId="0" applyFont="1" applyFill="1" applyBorder="1" applyAlignment="1">
      <alignment horizontal="left" vertical="center" wrapText="1"/>
    </xf>
    <xf numFmtId="0" fontId="112" fillId="0" borderId="44" xfId="0" applyFont="1" applyFill="1" applyBorder="1" applyAlignment="1">
      <alignment vertical="center" wrapText="1"/>
    </xf>
    <xf numFmtId="0" fontId="112" fillId="0" borderId="23" xfId="0" applyNumberFormat="1" applyFont="1" applyFill="1" applyBorder="1" applyAlignment="1">
      <alignment vertical="center" wrapText="1"/>
    </xf>
    <xf numFmtId="0" fontId="112" fillId="0" borderId="43" xfId="0" applyNumberFormat="1" applyFont="1" applyFill="1" applyBorder="1" applyAlignment="1">
      <alignment vertical="center" wrapText="1"/>
    </xf>
    <xf numFmtId="0" fontId="112" fillId="0" borderId="23" xfId="0" applyFont="1" applyFill="1" applyBorder="1" applyAlignment="1">
      <alignment vertical="center" wrapText="1"/>
    </xf>
    <xf numFmtId="0" fontId="114" fillId="0" borderId="1" xfId="0" applyFont="1" applyBorder="1">
      <alignment vertical="center"/>
    </xf>
    <xf numFmtId="0" fontId="114" fillId="0" borderId="0" xfId="0" applyFont="1" applyBorder="1" applyAlignment="1">
      <alignment horizontal="left" vertical="top"/>
    </xf>
    <xf numFmtId="0" fontId="114" fillId="0" borderId="7" xfId="0" applyFont="1" applyBorder="1" applyAlignment="1">
      <alignment horizontal="left" vertical="top" wrapText="1" shrinkToFit="1"/>
    </xf>
    <xf numFmtId="0" fontId="114" fillId="0" borderId="8" xfId="0" applyFont="1" applyBorder="1" applyAlignment="1">
      <alignment horizontal="left" vertical="top" wrapText="1" shrinkToFit="1"/>
    </xf>
    <xf numFmtId="0" fontId="114" fillId="0" borderId="0" xfId="0" applyFont="1" applyBorder="1" applyAlignment="1">
      <alignment vertical="top"/>
    </xf>
    <xf numFmtId="0" fontId="114" fillId="0" borderId="0" xfId="0" applyFont="1" applyAlignment="1">
      <alignment horizontal="right" vertical="top"/>
    </xf>
    <xf numFmtId="0" fontId="114" fillId="0" borderId="0" xfId="0" applyFont="1" applyBorder="1" applyAlignment="1">
      <alignment horizontal="left" vertical="top" wrapText="1"/>
    </xf>
    <xf numFmtId="0" fontId="114" fillId="0" borderId="0" xfId="0" applyFont="1" applyAlignment="1">
      <alignment horizontal="left" vertical="top" wrapText="1"/>
    </xf>
    <xf numFmtId="0" fontId="114" fillId="0" borderId="0" xfId="0" applyFont="1" applyBorder="1" applyAlignment="1">
      <alignment vertical="center"/>
    </xf>
    <xf numFmtId="0" fontId="114" fillId="0" borderId="0" xfId="0" applyFont="1" applyAlignment="1">
      <alignment horizontal="left" vertical="top"/>
    </xf>
    <xf numFmtId="0" fontId="114" fillId="0" borderId="6" xfId="0" applyFont="1" applyBorder="1" applyAlignment="1">
      <alignment horizontal="center" vertical="center"/>
    </xf>
    <xf numFmtId="0" fontId="114" fillId="0" borderId="21" xfId="0" applyFont="1" applyBorder="1" applyAlignment="1">
      <alignment horizontal="center" vertical="center"/>
    </xf>
    <xf numFmtId="0" fontId="114" fillId="0" borderId="0" xfId="0" applyFont="1" applyAlignment="1">
      <alignment vertical="top"/>
    </xf>
    <xf numFmtId="0" fontId="114" fillId="0" borderId="21" xfId="0" applyFont="1" applyBorder="1">
      <alignment vertical="center"/>
    </xf>
    <xf numFmtId="0" fontId="114" fillId="0" borderId="33" xfId="0" applyFont="1" applyBorder="1" applyAlignment="1">
      <alignment vertical="center"/>
    </xf>
    <xf numFmtId="0" fontId="114" fillId="0" borderId="34" xfId="0" applyFont="1" applyBorder="1" applyAlignment="1">
      <alignment vertical="center"/>
    </xf>
    <xf numFmtId="0" fontId="114" fillId="0" borderId="35" xfId="0" applyFont="1" applyBorder="1" applyAlignment="1">
      <alignment vertical="center"/>
    </xf>
    <xf numFmtId="0" fontId="114" fillId="0" borderId="22" xfId="0" applyFont="1" applyBorder="1" applyAlignment="1">
      <alignment vertical="center"/>
    </xf>
    <xf numFmtId="0" fontId="114" fillId="0" borderId="23" xfId="0" applyFont="1" applyBorder="1" applyAlignment="1">
      <alignment vertical="center"/>
    </xf>
    <xf numFmtId="0" fontId="114" fillId="0" borderId="24" xfId="0" applyFont="1" applyBorder="1" applyAlignment="1">
      <alignment vertical="center"/>
    </xf>
    <xf numFmtId="0" fontId="114" fillId="0" borderId="30" xfId="0" applyFont="1" applyBorder="1" applyAlignment="1">
      <alignment vertical="center"/>
    </xf>
    <xf numFmtId="0" fontId="114" fillId="0" borderId="31" xfId="0" applyFont="1" applyBorder="1" applyAlignment="1">
      <alignment vertical="center"/>
    </xf>
    <xf numFmtId="0" fontId="114" fillId="0" borderId="32" xfId="0" applyFont="1" applyBorder="1" applyAlignment="1">
      <alignment vertical="center"/>
    </xf>
    <xf numFmtId="0" fontId="114" fillId="0" borderId="7" xfId="0" applyFont="1" applyBorder="1" applyAlignment="1">
      <alignment horizontal="center" vertical="center"/>
    </xf>
    <xf numFmtId="0" fontId="114" fillId="0" borderId="8" xfId="0" applyFont="1" applyBorder="1" applyAlignment="1">
      <alignment horizontal="center" vertical="center"/>
    </xf>
    <xf numFmtId="0" fontId="68" fillId="0" borderId="0"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vertical="top" shrinkToFit="1"/>
    </xf>
    <xf numFmtId="0" fontId="6" fillId="0" borderId="9"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Alignment="1">
      <alignment vertical="top" shrinkToFit="1"/>
    </xf>
    <xf numFmtId="0" fontId="6" fillId="0" borderId="12"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176" fontId="0" fillId="0" borderId="176" xfId="0" applyNumberFormat="1" applyFill="1" applyBorder="1" applyAlignment="1">
      <alignment horizontal="left" vertical="center"/>
    </xf>
    <xf numFmtId="176" fontId="0" fillId="10" borderId="0" xfId="0" applyNumberFormat="1" applyFill="1" applyBorder="1" applyAlignment="1">
      <alignment horizontal="left" vertical="center"/>
    </xf>
    <xf numFmtId="0" fontId="6" fillId="0" borderId="0" xfId="0" applyFont="1" applyBorder="1" applyAlignment="1">
      <alignment horizontal="center" vertical="center"/>
    </xf>
    <xf numFmtId="0" fontId="6" fillId="0" borderId="0" xfId="0" applyFont="1" applyAlignment="1">
      <alignment horizontal="left" vertical="top"/>
    </xf>
    <xf numFmtId="0" fontId="114" fillId="0" borderId="4" xfId="0" applyFont="1" applyBorder="1" applyAlignment="1">
      <alignment horizontal="left" vertical="center"/>
    </xf>
    <xf numFmtId="0" fontId="114" fillId="0" borderId="0" xfId="0" applyFont="1" applyBorder="1" applyAlignment="1">
      <alignment horizontal="left" vertical="center"/>
    </xf>
    <xf numFmtId="0" fontId="114" fillId="0" borderId="5" xfId="0" applyFont="1" applyBorder="1" applyAlignment="1">
      <alignment horizontal="left" vertical="center"/>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Border="1" applyAlignment="1">
      <alignment horizontal="center" vertical="center" textRotation="255"/>
    </xf>
    <xf numFmtId="0" fontId="114" fillId="0" borderId="0" xfId="0" applyFont="1" applyFill="1" applyBorder="1" applyAlignment="1">
      <alignment horizontal="center" vertical="center" shrinkToFit="1"/>
    </xf>
    <xf numFmtId="0" fontId="114" fillId="0" borderId="0" xfId="0" applyFont="1" applyFill="1" applyBorder="1" applyAlignment="1">
      <alignment horizontal="center" vertical="center"/>
    </xf>
    <xf numFmtId="0" fontId="6" fillId="0" borderId="0" xfId="0" applyFont="1" applyBorder="1" applyAlignment="1">
      <alignment vertical="center" textRotation="255"/>
    </xf>
    <xf numFmtId="0" fontId="114" fillId="0" borderId="0" xfId="0" applyFont="1" applyBorder="1" applyAlignment="1">
      <alignment vertical="center" textRotation="255"/>
    </xf>
    <xf numFmtId="0" fontId="114" fillId="0" borderId="21" xfId="0" applyFont="1" applyBorder="1" applyAlignment="1">
      <alignment vertical="center"/>
    </xf>
    <xf numFmtId="0" fontId="6" fillId="0" borderId="0" xfId="0" applyFont="1" applyAlignment="1">
      <alignment vertical="top" wrapText="1"/>
    </xf>
    <xf numFmtId="0" fontId="114" fillId="0" borderId="11" xfId="0" applyFont="1" applyBorder="1" applyAlignment="1">
      <alignment horizontal="center" vertical="center"/>
    </xf>
    <xf numFmtId="0" fontId="114" fillId="0" borderId="6" xfId="0" applyFont="1" applyBorder="1" applyAlignment="1">
      <alignment horizontal="center" vertical="center"/>
    </xf>
    <xf numFmtId="0" fontId="114" fillId="0" borderId="21" xfId="0" applyFont="1" applyBorder="1" applyAlignment="1">
      <alignment horizontal="center" vertical="center"/>
    </xf>
    <xf numFmtId="0" fontId="114" fillId="0" borderId="9" xfId="0" applyFont="1" applyBorder="1" applyAlignment="1">
      <alignment horizontal="center" vertical="center"/>
    </xf>
    <xf numFmtId="0" fontId="114" fillId="0" borderId="10" xfId="0" applyFont="1" applyBorder="1" applyAlignment="1">
      <alignment horizontal="center" vertical="center"/>
    </xf>
    <xf numFmtId="0" fontId="0" fillId="5" borderId="193" xfId="0" applyFill="1" applyBorder="1">
      <alignment vertical="center"/>
    </xf>
    <xf numFmtId="182" fontId="6" fillId="3" borderId="1" xfId="0" applyNumberFormat="1" applyFont="1" applyFill="1" applyBorder="1" applyAlignment="1">
      <alignment horizontal="right" vertical="center"/>
    </xf>
    <xf numFmtId="182" fontId="6" fillId="3" borderId="30" xfId="0" applyNumberFormat="1" applyFont="1" applyFill="1" applyBorder="1" applyAlignment="1">
      <alignment horizontal="right" vertical="center"/>
    </xf>
    <xf numFmtId="182" fontId="6" fillId="3" borderId="33" xfId="0" applyNumberFormat="1" applyFont="1" applyFill="1" applyBorder="1" applyAlignment="1">
      <alignment horizontal="right" vertical="center"/>
    </xf>
    <xf numFmtId="182" fontId="6" fillId="3" borderId="25" xfId="0" applyNumberFormat="1" applyFont="1" applyFill="1" applyBorder="1" applyAlignment="1">
      <alignment horizontal="right" vertical="center"/>
    </xf>
    <xf numFmtId="182" fontId="6" fillId="25" borderId="1" xfId="0" applyNumberFormat="1" applyFont="1" applyFill="1" applyBorder="1" applyAlignment="1">
      <alignment horizontal="right" vertical="center"/>
    </xf>
    <xf numFmtId="182" fontId="6" fillId="25" borderId="30" xfId="0" applyNumberFormat="1" applyFont="1" applyFill="1" applyBorder="1" applyAlignment="1">
      <alignment horizontal="right" vertical="center"/>
    </xf>
    <xf numFmtId="182" fontId="6" fillId="25" borderId="33" xfId="0" applyNumberFormat="1" applyFont="1" applyFill="1" applyBorder="1" applyAlignment="1">
      <alignment horizontal="right" vertical="center"/>
    </xf>
    <xf numFmtId="182" fontId="6" fillId="25" borderId="25" xfId="0" applyNumberFormat="1" applyFont="1" applyFill="1" applyBorder="1" applyAlignment="1">
      <alignment horizontal="right" vertical="center"/>
    </xf>
    <xf numFmtId="0" fontId="115" fillId="2" borderId="219" xfId="0" applyFont="1" applyFill="1" applyBorder="1" applyAlignment="1">
      <alignment vertical="top"/>
    </xf>
    <xf numFmtId="0" fontId="0" fillId="2" borderId="220" xfId="0" applyFill="1" applyBorder="1">
      <alignment vertical="center"/>
    </xf>
    <xf numFmtId="0" fontId="119" fillId="2" borderId="221" xfId="0" applyFont="1" applyFill="1" applyBorder="1">
      <alignment vertical="center"/>
    </xf>
    <xf numFmtId="0" fontId="0" fillId="2" borderId="0" xfId="0" applyFill="1" applyBorder="1">
      <alignment vertical="center"/>
    </xf>
    <xf numFmtId="0" fontId="0" fillId="2" borderId="222" xfId="0" applyFill="1" applyBorder="1">
      <alignment vertical="center"/>
    </xf>
    <xf numFmtId="0" fontId="10" fillId="2" borderId="221" xfId="0" applyFont="1" applyFill="1" applyBorder="1">
      <alignment vertical="center"/>
    </xf>
    <xf numFmtId="0" fontId="118" fillId="2" borderId="221" xfId="0" applyFont="1" applyFill="1" applyBorder="1">
      <alignment vertical="center"/>
    </xf>
    <xf numFmtId="0" fontId="0" fillId="2" borderId="223" xfId="0" applyFill="1" applyBorder="1">
      <alignment vertical="center"/>
    </xf>
    <xf numFmtId="0" fontId="0" fillId="2" borderId="224" xfId="0" applyFill="1" applyBorder="1">
      <alignment vertical="center"/>
    </xf>
    <xf numFmtId="0" fontId="0" fillId="2" borderId="225" xfId="0" applyFill="1" applyBorder="1">
      <alignment vertical="center"/>
    </xf>
    <xf numFmtId="0" fontId="6" fillId="0" borderId="0" xfId="0" applyFont="1" applyBorder="1" applyAlignment="1">
      <alignment horizontal="left" vertical="top"/>
    </xf>
    <xf numFmtId="0" fontId="6" fillId="0" borderId="0" xfId="0" applyFont="1" applyBorder="1" applyAlignment="1">
      <alignment horizontal="left" vertical="top"/>
    </xf>
    <xf numFmtId="0" fontId="6" fillId="0" borderId="11" xfId="0" applyFont="1" applyBorder="1" applyAlignment="1">
      <alignment horizontal="right" vertical="center"/>
    </xf>
    <xf numFmtId="182" fontId="6" fillId="3" borderId="22" xfId="0" applyNumberFormat="1" applyFont="1" applyFill="1" applyBorder="1" applyAlignment="1">
      <alignment horizontal="right" vertical="center"/>
    </xf>
    <xf numFmtId="0" fontId="6" fillId="0" borderId="233" xfId="0" applyFont="1" applyBorder="1" applyAlignment="1">
      <alignment horizontal="center" vertical="center"/>
    </xf>
    <xf numFmtId="182" fontId="6" fillId="3" borderId="33" xfId="0" applyNumberFormat="1" applyFont="1" applyFill="1" applyBorder="1" applyAlignment="1">
      <alignment horizontal="center" vertical="center"/>
    </xf>
    <xf numFmtId="182" fontId="6" fillId="3" borderId="22" xfId="0" applyNumberFormat="1" applyFont="1" applyFill="1" applyBorder="1" applyAlignment="1">
      <alignment horizontal="center" vertical="center"/>
    </xf>
    <xf numFmtId="0" fontId="0" fillId="10" borderId="2" xfId="0" applyFill="1" applyBorder="1" applyAlignment="1">
      <alignment vertical="center" shrinkToFit="1"/>
    </xf>
    <xf numFmtId="0" fontId="0" fillId="10" borderId="234" xfId="0" applyFill="1" applyBorder="1">
      <alignment vertical="center"/>
    </xf>
    <xf numFmtId="0" fontId="0" fillId="10" borderId="234" xfId="0" applyFill="1" applyBorder="1" applyAlignment="1">
      <alignment horizontal="left" vertical="center" wrapText="1"/>
    </xf>
    <xf numFmtId="0" fontId="112" fillId="26" borderId="0" xfId="0" applyFont="1" applyFill="1" applyBorder="1" applyAlignment="1">
      <alignment vertical="center" wrapText="1"/>
    </xf>
    <xf numFmtId="0" fontId="112" fillId="26" borderId="40" xfId="0" applyFont="1" applyFill="1" applyBorder="1" applyAlignment="1">
      <alignment horizontal="left" vertical="center" wrapText="1"/>
    </xf>
    <xf numFmtId="0" fontId="112" fillId="26" borderId="0" xfId="0" applyFont="1" applyFill="1" applyBorder="1" applyAlignment="1">
      <alignment horizontal="left" vertical="center" wrapText="1"/>
    </xf>
    <xf numFmtId="0" fontId="112" fillId="26" borderId="39" xfId="0" applyFont="1" applyFill="1" applyBorder="1" applyAlignment="1">
      <alignment vertical="center" wrapText="1"/>
    </xf>
    <xf numFmtId="0" fontId="112" fillId="26" borderId="48" xfId="0" applyFont="1" applyFill="1" applyBorder="1" applyAlignment="1">
      <alignment vertical="center" wrapText="1"/>
    </xf>
    <xf numFmtId="0" fontId="112" fillId="26" borderId="67" xfId="0" applyFont="1" applyFill="1" applyBorder="1" applyAlignment="1">
      <alignment horizontal="left" vertical="center" wrapText="1"/>
    </xf>
    <xf numFmtId="0" fontId="112" fillId="26" borderId="41" xfId="0" applyFont="1" applyFill="1" applyBorder="1" applyAlignment="1">
      <alignment vertical="center" wrapText="1"/>
    </xf>
    <xf numFmtId="0" fontId="112" fillId="26" borderId="41" xfId="0" applyFont="1" applyFill="1" applyBorder="1" applyAlignment="1">
      <alignment horizontal="left" vertical="center" wrapText="1"/>
    </xf>
    <xf numFmtId="0" fontId="112" fillId="26" borderId="40" xfId="0" applyFont="1" applyFill="1" applyBorder="1" applyAlignment="1">
      <alignment vertical="center" wrapText="1"/>
    </xf>
    <xf numFmtId="0" fontId="110" fillId="26" borderId="115" xfId="0" applyFont="1" applyFill="1" applyBorder="1" applyAlignment="1">
      <alignment vertical="center" wrapText="1"/>
    </xf>
    <xf numFmtId="0" fontId="110" fillId="26" borderId="21" xfId="0" applyNumberFormat="1" applyFont="1" applyFill="1" applyBorder="1" applyAlignment="1">
      <alignment horizontal="left" vertical="center" wrapText="1"/>
    </xf>
    <xf numFmtId="0" fontId="110" fillId="26" borderId="102" xfId="0" applyNumberFormat="1" applyFont="1" applyFill="1" applyBorder="1" applyAlignment="1">
      <alignment horizontal="left" vertical="center" wrapText="1"/>
    </xf>
    <xf numFmtId="176" fontId="112" fillId="23" borderId="37" xfId="0" applyNumberFormat="1" applyFont="1" applyFill="1" applyBorder="1" applyAlignment="1">
      <alignment vertical="center" wrapText="1"/>
    </xf>
    <xf numFmtId="182" fontId="110" fillId="0" borderId="96" xfId="0" applyNumberFormat="1" applyFont="1" applyFill="1" applyBorder="1" applyAlignment="1">
      <alignment horizontal="left" vertical="center" wrapText="1"/>
    </xf>
    <xf numFmtId="0" fontId="114" fillId="0" borderId="9" xfId="0" applyFont="1" applyFill="1" applyBorder="1" applyAlignment="1">
      <alignment horizontal="center" vertical="center"/>
    </xf>
    <xf numFmtId="0" fontId="114" fillId="0" borderId="21" xfId="0" applyFont="1" applyFill="1" applyBorder="1" applyAlignment="1">
      <alignment horizontal="center" vertical="center"/>
    </xf>
    <xf numFmtId="0" fontId="4" fillId="0" borderId="21" xfId="0" applyFont="1" applyBorder="1" applyAlignment="1">
      <alignment horizontal="left" vertical="center" wrapText="1"/>
    </xf>
    <xf numFmtId="0" fontId="110" fillId="0" borderId="96" xfId="0" applyFont="1" applyFill="1" applyBorder="1" applyAlignment="1">
      <alignment horizontal="left" vertical="center" wrapText="1"/>
    </xf>
    <xf numFmtId="0" fontId="110" fillId="0" borderId="97" xfId="0" applyFont="1" applyFill="1" applyBorder="1" applyAlignment="1">
      <alignment horizontal="left" vertical="center" wrapText="1"/>
    </xf>
    <xf numFmtId="0" fontId="110" fillId="0" borderId="21" xfId="0" applyFont="1" applyFill="1" applyBorder="1" applyAlignment="1">
      <alignment horizontal="left" vertical="center" wrapText="1"/>
    </xf>
    <xf numFmtId="0" fontId="110" fillId="0" borderId="102" xfId="0" applyFont="1" applyFill="1" applyBorder="1" applyAlignment="1">
      <alignment horizontal="left" vertical="center" wrapText="1"/>
    </xf>
    <xf numFmtId="0" fontId="110" fillId="5" borderId="99" xfId="0" applyFont="1" applyFill="1" applyBorder="1" applyAlignment="1">
      <alignment horizontal="left" vertical="center" wrapText="1"/>
    </xf>
    <xf numFmtId="0" fontId="110" fillId="5" borderId="100" xfId="0" applyFont="1" applyFill="1" applyBorder="1" applyAlignment="1">
      <alignment horizontal="left" vertical="center" wrapText="1"/>
    </xf>
    <xf numFmtId="0" fontId="110" fillId="0" borderId="95" xfId="0" applyFont="1" applyFill="1" applyBorder="1" applyAlignment="1">
      <alignment horizontal="left" vertical="center" wrapText="1"/>
    </xf>
    <xf numFmtId="0" fontId="110" fillId="0" borderId="101" xfId="0" applyFont="1" applyFill="1" applyBorder="1" applyAlignment="1">
      <alignment horizontal="left" vertical="center" wrapText="1"/>
    </xf>
    <xf numFmtId="0" fontId="110" fillId="5" borderId="96" xfId="0" applyFont="1" applyFill="1" applyBorder="1" applyAlignment="1">
      <alignment horizontal="left" vertical="center" wrapText="1"/>
    </xf>
    <xf numFmtId="0" fontId="110" fillId="5" borderId="97" xfId="0" applyFont="1" applyFill="1" applyBorder="1" applyAlignment="1">
      <alignment horizontal="left" vertical="center" wrapText="1"/>
    </xf>
    <xf numFmtId="0" fontId="110" fillId="5" borderId="21" xfId="0" applyFont="1" applyFill="1" applyBorder="1" applyAlignment="1">
      <alignment horizontal="left" vertical="center" wrapText="1"/>
    </xf>
    <xf numFmtId="0" fontId="110" fillId="5" borderId="102" xfId="0" applyFont="1" applyFill="1" applyBorder="1" applyAlignment="1">
      <alignment horizontal="left" vertical="center" wrapText="1"/>
    </xf>
    <xf numFmtId="0" fontId="110" fillId="5" borderId="95" xfId="0" applyFont="1" applyFill="1" applyBorder="1" applyAlignment="1">
      <alignment horizontal="left" vertical="center" wrapText="1"/>
    </xf>
    <xf numFmtId="0" fontId="110" fillId="5" borderId="101" xfId="0" applyFont="1" applyFill="1" applyBorder="1" applyAlignment="1">
      <alignment horizontal="left" vertical="center" wrapText="1"/>
    </xf>
    <xf numFmtId="0" fontId="0" fillId="0" borderId="0" xfId="0" applyAlignment="1">
      <alignment vertical="center"/>
    </xf>
    <xf numFmtId="0" fontId="65" fillId="5" borderId="101" xfId="0" applyFont="1" applyFill="1" applyBorder="1" applyAlignment="1">
      <alignment vertical="center" wrapText="1"/>
    </xf>
    <xf numFmtId="0" fontId="65" fillId="5" borderId="98" xfId="0" applyFont="1" applyFill="1" applyBorder="1" applyAlignment="1">
      <alignment vertical="center" wrapText="1"/>
    </xf>
    <xf numFmtId="0" fontId="65" fillId="0" borderId="95" xfId="0" applyFont="1" applyFill="1" applyBorder="1" applyAlignment="1">
      <alignment horizontal="left" vertical="center" wrapText="1"/>
    </xf>
    <xf numFmtId="0" fontId="65" fillId="0" borderId="95" xfId="0" applyFont="1" applyFill="1" applyBorder="1" applyAlignment="1">
      <alignment vertical="center" wrapText="1"/>
    </xf>
    <xf numFmtId="0" fontId="112" fillId="23" borderId="235" xfId="0" applyFont="1" applyFill="1" applyBorder="1" applyAlignment="1">
      <alignment vertical="center" wrapText="1"/>
    </xf>
    <xf numFmtId="0" fontId="112" fillId="0" borderId="40" xfId="0" applyFont="1" applyFill="1" applyBorder="1" applyAlignment="1">
      <alignment horizontal="left" vertical="center" wrapText="1"/>
    </xf>
    <xf numFmtId="185" fontId="112" fillId="23" borderId="40" xfId="0" applyNumberFormat="1" applyFont="1" applyFill="1" applyBorder="1" applyAlignment="1">
      <alignment horizontal="left" vertical="center" wrapText="1"/>
    </xf>
    <xf numFmtId="185" fontId="112" fillId="0" borderId="40" xfId="0" applyNumberFormat="1" applyFont="1" applyFill="1" applyBorder="1" applyAlignment="1">
      <alignment horizontal="left" vertical="center" wrapText="1"/>
    </xf>
    <xf numFmtId="180" fontId="112" fillId="0" borderId="40" xfId="0" applyNumberFormat="1" applyFont="1" applyFill="1" applyBorder="1" applyAlignment="1">
      <alignment horizontal="left" vertical="center" wrapText="1"/>
    </xf>
    <xf numFmtId="0" fontId="0" fillId="27" borderId="11" xfId="0" applyFill="1" applyBorder="1">
      <alignment vertical="center"/>
    </xf>
    <xf numFmtId="0" fontId="0" fillId="27" borderId="69" xfId="0" applyFill="1" applyBorder="1" applyAlignment="1">
      <alignment horizontal="left" vertical="center" wrapText="1"/>
    </xf>
    <xf numFmtId="0" fontId="114" fillId="0" borderId="0" xfId="0" applyFont="1" applyBorder="1" applyAlignment="1">
      <alignment horizontal="right" vertical="center"/>
    </xf>
    <xf numFmtId="0" fontId="114" fillId="0" borderId="0" xfId="0" applyFont="1" applyBorder="1" applyAlignment="1">
      <alignment horizontal="right" vertical="top"/>
    </xf>
    <xf numFmtId="0" fontId="69" fillId="0" borderId="0" xfId="0" applyFont="1">
      <alignment vertical="center"/>
    </xf>
    <xf numFmtId="0" fontId="0" fillId="0" borderId="178" xfId="0" applyFill="1" applyBorder="1" applyAlignment="1">
      <alignment horizontal="left" vertical="center" wrapText="1"/>
    </xf>
    <xf numFmtId="0" fontId="0" fillId="0" borderId="179" xfId="0" applyFill="1" applyBorder="1" applyAlignment="1">
      <alignment horizontal="left" vertical="center" wrapText="1"/>
    </xf>
    <xf numFmtId="0" fontId="0" fillId="0" borderId="180" xfId="0" applyFill="1" applyBorder="1" applyAlignment="1">
      <alignment horizontal="left" vertical="center" wrapText="1"/>
    </xf>
    <xf numFmtId="0" fontId="0" fillId="0" borderId="146" xfId="0" applyBorder="1" applyAlignment="1">
      <alignment horizontal="left" vertical="top" wrapText="1"/>
    </xf>
    <xf numFmtId="0" fontId="0" fillId="0" borderId="94" xfId="0" applyBorder="1" applyAlignment="1">
      <alignment horizontal="left" vertical="top" wrapText="1"/>
    </xf>
    <xf numFmtId="0" fontId="0" fillId="0" borderId="147" xfId="0" applyBorder="1" applyAlignment="1">
      <alignment horizontal="left" vertical="top" wrapText="1"/>
    </xf>
    <xf numFmtId="0" fontId="0" fillId="0" borderId="146" xfId="0" applyBorder="1" applyAlignment="1">
      <alignment horizontal="left" vertical="center"/>
    </xf>
    <xf numFmtId="0" fontId="0" fillId="0" borderId="94" xfId="0" applyBorder="1" applyAlignment="1">
      <alignment horizontal="left" vertical="center"/>
    </xf>
    <xf numFmtId="0" fontId="0" fillId="0" borderId="147" xfId="0" applyBorder="1" applyAlignment="1">
      <alignment horizontal="left"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10" fillId="0" borderId="148" xfId="0" applyFont="1" applyBorder="1" applyAlignment="1">
      <alignment horizontal="left" vertical="center"/>
    </xf>
    <xf numFmtId="0" fontId="10" fillId="0" borderId="149" xfId="0" applyFont="1" applyBorder="1" applyAlignment="1">
      <alignment horizontal="left" vertical="center"/>
    </xf>
    <xf numFmtId="0" fontId="10" fillId="0" borderId="150" xfId="0" applyFont="1" applyBorder="1" applyAlignment="1">
      <alignment horizontal="left" vertical="center"/>
    </xf>
    <xf numFmtId="0" fontId="10" fillId="0" borderId="146" xfId="0" applyFont="1" applyBorder="1" applyAlignment="1">
      <alignment horizontal="left" vertical="center"/>
    </xf>
    <xf numFmtId="0" fontId="10" fillId="0" borderId="94" xfId="0" applyFont="1" applyBorder="1" applyAlignment="1">
      <alignment horizontal="left" vertical="center"/>
    </xf>
    <xf numFmtId="0" fontId="10" fillId="0" borderId="147" xfId="0" applyFont="1" applyBorder="1" applyAlignment="1">
      <alignment horizontal="left" vertical="center"/>
    </xf>
    <xf numFmtId="0" fontId="0" fillId="0" borderId="9"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xf>
    <xf numFmtId="0" fontId="0" fillId="2" borderId="143" xfId="0" applyFill="1" applyBorder="1" applyAlignment="1">
      <alignment horizontal="center" vertical="center"/>
    </xf>
    <xf numFmtId="0" fontId="0" fillId="2" borderId="144" xfId="0" applyFill="1" applyBorder="1" applyAlignment="1">
      <alignment horizontal="center" vertical="center"/>
    </xf>
    <xf numFmtId="0" fontId="0" fillId="2" borderId="145" xfId="0" applyFill="1" applyBorder="1" applyAlignment="1">
      <alignment horizontal="center" vertical="center"/>
    </xf>
    <xf numFmtId="0" fontId="0" fillId="2" borderId="151" xfId="0" applyFill="1" applyBorder="1" applyAlignment="1">
      <alignment horizontal="left" vertical="center"/>
    </xf>
    <xf numFmtId="0" fontId="0" fillId="2" borderId="182" xfId="0" applyFill="1" applyBorder="1" applyAlignment="1">
      <alignment horizontal="left" vertical="center"/>
    </xf>
    <xf numFmtId="0" fontId="0" fillId="0" borderId="188" xfId="0" applyNumberFormat="1" applyBorder="1" applyAlignment="1">
      <alignment horizontal="left" vertical="center" wrapText="1"/>
    </xf>
    <xf numFmtId="0" fontId="0" fillId="0" borderId="183" xfId="0" applyNumberFormat="1" applyBorder="1" applyAlignment="1">
      <alignment horizontal="left" vertical="center" wrapText="1"/>
    </xf>
    <xf numFmtId="0" fontId="116" fillId="2" borderId="221" xfId="0" applyFont="1" applyFill="1" applyBorder="1" applyAlignment="1">
      <alignment horizontal="center" vertical="center" wrapText="1"/>
    </xf>
    <xf numFmtId="0" fontId="116" fillId="2" borderId="0" xfId="0" applyFont="1" applyFill="1" applyBorder="1" applyAlignment="1">
      <alignment horizontal="center" vertical="center" wrapText="1"/>
    </xf>
    <xf numFmtId="0" fontId="116" fillId="2" borderId="222" xfId="0" applyFont="1" applyFill="1" applyBorder="1" applyAlignment="1">
      <alignment horizontal="center" vertical="center" wrapText="1"/>
    </xf>
    <xf numFmtId="0" fontId="52" fillId="21" borderId="0" xfId="0" applyFont="1" applyFill="1" applyAlignment="1">
      <alignment horizontal="left" vertical="top"/>
    </xf>
    <xf numFmtId="0" fontId="44" fillId="0" borderId="0" xfId="0" applyFont="1" applyFill="1" applyBorder="1" applyAlignment="1">
      <alignment horizontal="left" vertical="top" wrapText="1"/>
    </xf>
    <xf numFmtId="0" fontId="44" fillId="0" borderId="0" xfId="0" applyFont="1" applyFill="1" applyAlignment="1">
      <alignment horizontal="left" vertical="top" wrapText="1"/>
    </xf>
    <xf numFmtId="0" fontId="44" fillId="0" borderId="0" xfId="0" applyFont="1" applyAlignment="1">
      <alignment horizontal="left" vertical="top" wrapText="1"/>
    </xf>
    <xf numFmtId="0" fontId="81" fillId="22" borderId="0" xfId="0" applyFont="1" applyFill="1" applyAlignment="1">
      <alignment horizontal="left" vertical="top"/>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0" fillId="0" borderId="0" xfId="0" applyFont="1" applyAlignment="1">
      <alignment horizontal="center" vertical="center"/>
    </xf>
    <xf numFmtId="0" fontId="4" fillId="0" borderId="21" xfId="0" applyFont="1" applyBorder="1" applyAlignment="1">
      <alignment horizontal="left" vertical="center" wrapText="1"/>
    </xf>
    <xf numFmtId="0" fontId="20" fillId="2" borderId="11"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176" fontId="0" fillId="8" borderId="0" xfId="0" applyNumberFormat="1" applyFill="1" applyBorder="1" applyAlignment="1">
      <alignment horizontal="left" vertical="center"/>
    </xf>
    <xf numFmtId="0" fontId="5" fillId="8" borderId="0" xfId="0" applyFont="1" applyFill="1" applyAlignment="1">
      <alignment horizontal="left" vertical="center"/>
    </xf>
    <xf numFmtId="0" fontId="4" fillId="0" borderId="12" xfId="0" applyFont="1" applyBorder="1" applyAlignment="1">
      <alignment horizontal="left" vertical="center" wrapText="1"/>
    </xf>
    <xf numFmtId="0" fontId="4" fillId="0" borderId="9" xfId="0" applyFont="1" applyBorder="1" applyAlignment="1">
      <alignment vertical="center" wrapText="1"/>
    </xf>
    <xf numFmtId="0" fontId="4" fillId="0" borderId="12" xfId="0" applyFont="1" applyBorder="1" applyAlignment="1">
      <alignment vertical="center" wrapText="1"/>
    </xf>
    <xf numFmtId="0" fontId="4" fillId="0" borderId="10" xfId="0" applyFont="1" applyBorder="1" applyAlignment="1">
      <alignment vertical="center" wrapText="1"/>
    </xf>
    <xf numFmtId="0" fontId="20" fillId="0" borderId="9" xfId="0" applyFont="1" applyBorder="1" applyAlignment="1">
      <alignment horizontal="left" vertical="center" wrapText="1"/>
    </xf>
    <xf numFmtId="0" fontId="20" fillId="0" borderId="12" xfId="0" applyFont="1" applyBorder="1" applyAlignment="1">
      <alignment horizontal="left" vertical="center" wrapText="1"/>
    </xf>
    <xf numFmtId="0" fontId="20" fillId="0" borderId="10" xfId="0" applyFont="1" applyBorder="1" applyAlignment="1">
      <alignment horizontal="left"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0" borderId="21" xfId="0" applyFont="1" applyBorder="1" applyAlignment="1">
      <alignment horizontal="left" vertical="center" wrapText="1"/>
    </xf>
    <xf numFmtId="0" fontId="109" fillId="0" borderId="11" xfId="0" applyFont="1" applyBorder="1" applyAlignment="1">
      <alignment horizontal="center" vertical="center" wrapText="1"/>
    </xf>
    <xf numFmtId="0" fontId="109" fillId="0" borderId="13" xfId="0" applyFont="1" applyBorder="1" applyAlignment="1">
      <alignment horizontal="center" vertical="center" wrapText="1"/>
    </xf>
    <xf numFmtId="0" fontId="109" fillId="0" borderId="14" xfId="0" applyFont="1" applyBorder="1" applyAlignment="1">
      <alignment horizontal="center" vertical="center" wrapText="1"/>
    </xf>
    <xf numFmtId="0" fontId="112" fillId="0" borderId="21" xfId="0" applyFont="1" applyFill="1" applyBorder="1" applyAlignment="1">
      <alignment horizontal="left" vertical="center" wrapText="1"/>
    </xf>
    <xf numFmtId="0" fontId="108" fillId="5" borderId="95" xfId="0" applyFont="1" applyFill="1" applyBorder="1" applyAlignment="1">
      <alignment horizontal="center" vertical="center" shrinkToFit="1"/>
    </xf>
    <xf numFmtId="0" fontId="109" fillId="5" borderId="96" xfId="0" applyFont="1" applyFill="1" applyBorder="1" applyAlignment="1">
      <alignment horizontal="center" vertical="center" shrinkToFit="1"/>
    </xf>
    <xf numFmtId="0" fontId="109" fillId="5" borderId="97" xfId="0" applyFont="1" applyFill="1" applyBorder="1" applyAlignment="1">
      <alignment horizontal="center" vertical="center" shrinkToFit="1"/>
    </xf>
    <xf numFmtId="0" fontId="109" fillId="5" borderId="98" xfId="0" applyFont="1" applyFill="1" applyBorder="1" applyAlignment="1">
      <alignment horizontal="center" vertical="center" wrapText="1"/>
    </xf>
    <xf numFmtId="0" fontId="109" fillId="5" borderId="99" xfId="0" applyFont="1" applyFill="1" applyBorder="1" applyAlignment="1">
      <alignment horizontal="center" vertical="center" wrapText="1"/>
    </xf>
    <xf numFmtId="0" fontId="109" fillId="5" borderId="100" xfId="0" applyFont="1" applyFill="1" applyBorder="1" applyAlignment="1">
      <alignment horizontal="center" vertical="center" wrapText="1"/>
    </xf>
    <xf numFmtId="0" fontId="109" fillId="0" borderId="11" xfId="0" applyFont="1" applyBorder="1" applyAlignment="1">
      <alignment horizontal="center" vertical="center" shrinkToFit="1"/>
    </xf>
    <xf numFmtId="0" fontId="109" fillId="0" borderId="13" xfId="0" applyFont="1" applyBorder="1" applyAlignment="1">
      <alignment horizontal="center" vertical="center" shrinkToFit="1"/>
    </xf>
    <xf numFmtId="0" fontId="109" fillId="0" borderId="14" xfId="0" applyFont="1" applyBorder="1" applyAlignment="1">
      <alignment horizontal="center" vertical="center" shrinkToFit="1"/>
    </xf>
    <xf numFmtId="186" fontId="110" fillId="0" borderId="11" xfId="0" applyNumberFormat="1" applyFont="1" applyFill="1" applyBorder="1" applyAlignment="1">
      <alignment horizontal="center" vertical="center" wrapText="1"/>
    </xf>
    <xf numFmtId="0" fontId="0" fillId="0" borderId="107" xfId="0" applyBorder="1" applyAlignment="1">
      <alignment horizontal="center" vertical="center" wrapText="1"/>
    </xf>
    <xf numFmtId="180" fontId="110" fillId="0" borderId="11" xfId="0" applyNumberFormat="1" applyFont="1" applyFill="1" applyBorder="1" applyAlignment="1">
      <alignment horizontal="left" vertical="center" wrapText="1"/>
    </xf>
    <xf numFmtId="180" fontId="0" fillId="0" borderId="107" xfId="0" applyNumberFormat="1" applyBorder="1" applyAlignment="1">
      <alignment horizontal="left" vertical="center" wrapText="1"/>
    </xf>
    <xf numFmtId="176" fontId="110" fillId="0" borderId="11" xfId="0" applyNumberFormat="1" applyFont="1" applyFill="1" applyBorder="1" applyAlignment="1">
      <alignment horizontal="left" vertical="center" wrapText="1"/>
    </xf>
    <xf numFmtId="176" fontId="0" fillId="0" borderId="107" xfId="0" applyNumberFormat="1" applyBorder="1" applyAlignment="1">
      <alignment horizontal="left" vertical="center" wrapText="1"/>
    </xf>
    <xf numFmtId="179" fontId="110" fillId="0" borderId="11" xfId="0" applyNumberFormat="1" applyFont="1" applyFill="1" applyBorder="1" applyAlignment="1">
      <alignment horizontal="left" vertical="center" wrapText="1"/>
    </xf>
    <xf numFmtId="179" fontId="0" fillId="0" borderId="107" xfId="0" applyNumberFormat="1" applyBorder="1" applyAlignment="1">
      <alignment horizontal="left" vertical="center" wrapText="1"/>
    </xf>
    <xf numFmtId="0" fontId="15" fillId="0" borderId="11" xfId="0" applyFont="1" applyBorder="1" applyAlignment="1">
      <alignment horizontal="center" vertical="center" shrinkToFit="1"/>
    </xf>
    <xf numFmtId="0" fontId="16" fillId="0" borderId="13" xfId="0" applyFont="1" applyBorder="1" applyAlignment="1">
      <alignment horizontal="center" vertical="center" shrinkToFit="1"/>
    </xf>
    <xf numFmtId="0" fontId="15" fillId="0" borderId="11"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5" fillId="5" borderId="98" xfId="0" applyFont="1" applyFill="1" applyBorder="1" applyAlignment="1">
      <alignment horizontal="center" vertical="center" wrapText="1"/>
    </xf>
    <xf numFmtId="0" fontId="15" fillId="5" borderId="99" xfId="0" applyFont="1" applyFill="1" applyBorder="1" applyAlignment="1">
      <alignment horizontal="center" vertical="center" wrapText="1"/>
    </xf>
    <xf numFmtId="0" fontId="15" fillId="5" borderId="100" xfId="0" applyFont="1" applyFill="1" applyBorder="1" applyAlignment="1">
      <alignment horizontal="center" vertical="center" wrapText="1"/>
    </xf>
    <xf numFmtId="0" fontId="65" fillId="5" borderId="110" xfId="0" applyFont="1" applyFill="1" applyBorder="1" applyAlignment="1">
      <alignment vertical="center" wrapText="1"/>
    </xf>
    <xf numFmtId="0" fontId="0" fillId="0" borderId="111" xfId="0" applyBorder="1" applyAlignment="1">
      <alignment vertical="center" wrapText="1"/>
    </xf>
    <xf numFmtId="0" fontId="0" fillId="0" borderId="112" xfId="0" applyBorder="1" applyAlignment="1">
      <alignment vertical="center" wrapText="1"/>
    </xf>
    <xf numFmtId="0" fontId="65" fillId="5" borderId="93" xfId="0" applyFont="1" applyFill="1" applyBorder="1" applyAlignment="1">
      <alignment vertical="center" wrapText="1"/>
    </xf>
    <xf numFmtId="0" fontId="0" fillId="0" borderId="113" xfId="0" applyBorder="1" applyAlignment="1">
      <alignment vertical="center" wrapText="1"/>
    </xf>
    <xf numFmtId="0" fontId="0" fillId="0" borderId="0" xfId="0" applyAlignment="1">
      <alignment vertical="center" wrapText="1"/>
    </xf>
    <xf numFmtId="0" fontId="0" fillId="0" borderId="114" xfId="0" applyBorder="1" applyAlignment="1">
      <alignment vertical="center" wrapText="1"/>
    </xf>
    <xf numFmtId="0" fontId="0" fillId="0" borderId="7" xfId="0" applyBorder="1" applyAlignment="1">
      <alignment vertical="center" wrapText="1"/>
    </xf>
    <xf numFmtId="0" fontId="0" fillId="0" borderId="117" xfId="0" applyBorder="1" applyAlignment="1">
      <alignment vertical="center" wrapText="1"/>
    </xf>
    <xf numFmtId="0" fontId="65" fillId="5" borderId="110" xfId="0" applyFont="1" applyFill="1" applyBorder="1" applyAlignment="1">
      <alignment horizontal="left" vertical="center" wrapText="1"/>
    </xf>
    <xf numFmtId="0" fontId="65" fillId="5" borderId="111" xfId="0" applyFont="1" applyFill="1" applyBorder="1" applyAlignment="1">
      <alignment horizontal="left" vertical="center" wrapText="1"/>
    </xf>
    <xf numFmtId="0" fontId="65" fillId="5" borderId="218" xfId="0" applyFont="1" applyFill="1" applyBorder="1" applyAlignment="1">
      <alignment horizontal="left" vertical="center" wrapText="1"/>
    </xf>
    <xf numFmtId="0" fontId="65" fillId="5" borderId="113" xfId="0" applyFont="1" applyFill="1" applyBorder="1" applyAlignment="1">
      <alignment horizontal="left" vertical="center" wrapText="1"/>
    </xf>
    <xf numFmtId="0" fontId="65" fillId="5" borderId="4" xfId="0" applyFont="1" applyFill="1" applyBorder="1" applyAlignment="1">
      <alignment horizontal="left" vertical="center" wrapText="1"/>
    </xf>
    <xf numFmtId="0" fontId="65" fillId="5" borderId="114" xfId="0" applyFont="1" applyFill="1" applyBorder="1" applyAlignment="1">
      <alignment horizontal="left" vertical="center" wrapText="1"/>
    </xf>
    <xf numFmtId="0" fontId="65" fillId="5" borderId="11" xfId="0" applyFont="1" applyFill="1" applyBorder="1" applyAlignment="1">
      <alignment horizontal="left" vertical="center" wrapText="1"/>
    </xf>
    <xf numFmtId="0" fontId="65" fillId="5" borderId="107" xfId="0" applyFont="1" applyFill="1" applyBorder="1" applyAlignment="1">
      <alignment horizontal="left" vertical="center" wrapText="1"/>
    </xf>
    <xf numFmtId="0" fontId="65" fillId="5" borderId="99" xfId="0" applyFont="1" applyFill="1" applyBorder="1" applyAlignment="1">
      <alignment horizontal="left" vertical="center" wrapText="1"/>
    </xf>
    <xf numFmtId="0" fontId="65" fillId="5" borderId="100" xfId="0" applyFont="1" applyFill="1" applyBorder="1" applyAlignment="1">
      <alignment horizontal="left" vertical="center" wrapText="1"/>
    </xf>
    <xf numFmtId="0" fontId="16" fillId="0" borderId="14" xfId="0" applyFont="1" applyBorder="1" applyAlignment="1">
      <alignment horizontal="center" vertical="center" shrinkToFit="1"/>
    </xf>
    <xf numFmtId="0" fontId="112" fillId="0" borderId="9" xfId="0" applyFont="1" applyFill="1" applyBorder="1" applyAlignment="1">
      <alignment vertical="center" wrapText="1"/>
    </xf>
    <xf numFmtId="0" fontId="112" fillId="0" borderId="10" xfId="0" applyFont="1" applyFill="1" applyBorder="1" applyAlignment="1">
      <alignment vertical="center" wrapText="1"/>
    </xf>
    <xf numFmtId="0" fontId="112" fillId="23" borderId="1" xfId="0" applyFont="1" applyFill="1" applyBorder="1" applyAlignment="1">
      <alignment vertical="center" wrapText="1"/>
    </xf>
    <xf numFmtId="0" fontId="112" fillId="23" borderId="3" xfId="0" applyFont="1" applyFill="1" applyBorder="1" applyAlignment="1">
      <alignment vertical="center" wrapText="1"/>
    </xf>
    <xf numFmtId="0" fontId="112" fillId="23" borderId="6" xfId="0" applyFont="1" applyFill="1" applyBorder="1" applyAlignment="1">
      <alignment vertical="center" wrapText="1"/>
    </xf>
    <xf numFmtId="0" fontId="112" fillId="23" borderId="8" xfId="0" applyFont="1" applyFill="1" applyBorder="1" applyAlignment="1">
      <alignment vertical="center" wrapText="1"/>
    </xf>
    <xf numFmtId="176" fontId="110" fillId="0" borderId="13" xfId="0" applyNumberFormat="1" applyFont="1" applyFill="1" applyBorder="1" applyAlignment="1">
      <alignment vertical="center" wrapText="1"/>
    </xf>
    <xf numFmtId="0" fontId="110" fillId="0" borderId="107" xfId="0" applyFont="1" applyFill="1" applyBorder="1" applyAlignment="1">
      <alignment vertical="center" wrapText="1"/>
    </xf>
    <xf numFmtId="0" fontId="112" fillId="23" borderId="21" xfId="0" applyFont="1" applyFill="1" applyBorder="1" applyAlignment="1">
      <alignment horizontal="left" vertical="center" wrapText="1"/>
    </xf>
    <xf numFmtId="0" fontId="112" fillId="23" borderId="11" xfId="0" applyFont="1" applyFill="1" applyBorder="1" applyAlignment="1">
      <alignment vertical="center" wrapText="1"/>
    </xf>
    <xf numFmtId="0" fontId="112" fillId="23" borderId="14" xfId="0" applyFont="1" applyFill="1" applyBorder="1" applyAlignment="1">
      <alignment vertical="center" wrapText="1"/>
    </xf>
    <xf numFmtId="0" fontId="110" fillId="5" borderId="11" xfId="0" applyFont="1" applyFill="1" applyBorder="1" applyAlignment="1">
      <alignment vertical="center" wrapText="1"/>
    </xf>
    <xf numFmtId="0" fontId="110" fillId="5" borderId="107" xfId="0" applyFont="1" applyFill="1" applyBorder="1" applyAlignment="1">
      <alignment vertical="center" wrapText="1"/>
    </xf>
    <xf numFmtId="0" fontId="110" fillId="5" borderId="105" xfId="0" applyFont="1" applyFill="1" applyBorder="1" applyAlignment="1">
      <alignment vertical="center" wrapText="1"/>
    </xf>
    <xf numFmtId="0" fontId="110" fillId="5" borderId="106" xfId="0" applyFont="1" applyFill="1" applyBorder="1" applyAlignment="1">
      <alignment vertical="center" wrapText="1"/>
    </xf>
    <xf numFmtId="184" fontId="111" fillId="5" borderId="13" xfId="0" applyNumberFormat="1" applyFont="1" applyFill="1" applyBorder="1" applyAlignment="1">
      <alignment horizontal="left" vertical="center" wrapText="1"/>
    </xf>
    <xf numFmtId="184" fontId="111" fillId="5" borderId="107" xfId="0" applyNumberFormat="1" applyFont="1" applyFill="1" applyBorder="1" applyAlignment="1">
      <alignment horizontal="left" vertical="center" wrapText="1"/>
    </xf>
    <xf numFmtId="0" fontId="110" fillId="0" borderId="96" xfId="0" applyFont="1" applyFill="1" applyBorder="1" applyAlignment="1">
      <alignment horizontal="left" vertical="center" wrapText="1"/>
    </xf>
    <xf numFmtId="0" fontId="110" fillId="0" borderId="97" xfId="0" applyFont="1" applyFill="1" applyBorder="1" applyAlignment="1">
      <alignment horizontal="left" vertical="center" wrapText="1"/>
    </xf>
    <xf numFmtId="0" fontId="110" fillId="0" borderId="21" xfId="0" applyFont="1" applyFill="1" applyBorder="1" applyAlignment="1">
      <alignment horizontal="left" vertical="center" wrapText="1"/>
    </xf>
    <xf numFmtId="0" fontId="110" fillId="0" borderId="102" xfId="0" applyFont="1" applyFill="1" applyBorder="1" applyAlignment="1">
      <alignment horizontal="left" vertical="center" wrapText="1"/>
    </xf>
    <xf numFmtId="176" fontId="110" fillId="0" borderId="21" xfId="0" applyNumberFormat="1" applyFont="1" applyFill="1" applyBorder="1" applyAlignment="1">
      <alignment horizontal="left" vertical="center" wrapText="1"/>
    </xf>
    <xf numFmtId="176" fontId="110" fillId="0" borderId="102" xfId="0" applyNumberFormat="1" applyFont="1" applyFill="1" applyBorder="1" applyAlignment="1">
      <alignment horizontal="left" vertical="center" wrapText="1"/>
    </xf>
    <xf numFmtId="184" fontId="112" fillId="23" borderId="21" xfId="0" applyNumberFormat="1" applyFont="1" applyFill="1" applyBorder="1" applyAlignment="1">
      <alignment horizontal="left" vertical="center" wrapText="1"/>
    </xf>
    <xf numFmtId="0" fontId="110" fillId="5" borderId="99" xfId="0" applyFont="1" applyFill="1" applyBorder="1" applyAlignment="1">
      <alignment horizontal="left" vertical="center" wrapText="1"/>
    </xf>
    <xf numFmtId="0" fontId="110" fillId="5" borderId="100" xfId="0" applyFont="1" applyFill="1" applyBorder="1" applyAlignment="1">
      <alignment horizontal="left" vertical="center" wrapText="1"/>
    </xf>
    <xf numFmtId="0" fontId="110" fillId="0" borderId="169" xfId="0" applyFont="1" applyFill="1" applyBorder="1" applyAlignment="1">
      <alignment horizontal="left" vertical="center" wrapText="1"/>
    </xf>
    <xf numFmtId="0" fontId="110" fillId="0" borderId="12" xfId="0" applyFont="1" applyFill="1" applyBorder="1" applyAlignment="1">
      <alignment horizontal="left" vertical="center" wrapText="1"/>
    </xf>
    <xf numFmtId="0" fontId="110" fillId="0" borderId="10" xfId="0" applyFont="1" applyFill="1" applyBorder="1" applyAlignment="1">
      <alignment horizontal="left" vertical="center" wrapText="1"/>
    </xf>
    <xf numFmtId="184" fontId="111" fillId="5" borderId="124" xfId="0" applyNumberFormat="1" applyFont="1" applyFill="1" applyBorder="1" applyAlignment="1">
      <alignment horizontal="left" vertical="center" wrapText="1"/>
    </xf>
    <xf numFmtId="184" fontId="111" fillId="5" borderId="106" xfId="0" applyNumberFormat="1" applyFont="1" applyFill="1" applyBorder="1" applyAlignment="1">
      <alignment horizontal="left" vertical="center" wrapText="1"/>
    </xf>
    <xf numFmtId="0" fontId="110" fillId="0" borderId="95" xfId="0" applyFont="1" applyFill="1" applyBorder="1" applyAlignment="1">
      <alignment horizontal="left" vertical="center" wrapText="1"/>
    </xf>
    <xf numFmtId="0" fontId="110" fillId="0" borderId="101" xfId="0" applyFont="1" applyFill="1" applyBorder="1" applyAlignment="1">
      <alignment horizontal="left" vertical="center" wrapText="1"/>
    </xf>
    <xf numFmtId="0" fontId="110" fillId="5" borderId="98" xfId="0" applyFont="1" applyFill="1" applyBorder="1" applyAlignment="1">
      <alignment horizontal="center" vertical="center" wrapText="1"/>
    </xf>
    <xf numFmtId="0" fontId="110" fillId="5" borderId="99" xfId="0" applyFont="1" applyFill="1" applyBorder="1" applyAlignment="1">
      <alignment horizontal="center" vertical="center" wrapText="1"/>
    </xf>
    <xf numFmtId="0" fontId="110" fillId="5" borderId="100" xfId="0" applyFont="1" applyFill="1" applyBorder="1" applyAlignment="1">
      <alignment horizontal="center" vertical="center" wrapText="1"/>
    </xf>
    <xf numFmtId="0" fontId="110" fillId="5" borderId="96" xfId="0" applyFont="1" applyFill="1" applyBorder="1" applyAlignment="1">
      <alignment horizontal="left" vertical="center" wrapText="1"/>
    </xf>
    <xf numFmtId="0" fontId="110" fillId="5" borderId="97" xfId="0" applyFont="1" applyFill="1" applyBorder="1" applyAlignment="1">
      <alignment horizontal="left" vertical="center" wrapText="1"/>
    </xf>
    <xf numFmtId="0" fontId="110" fillId="5" borderId="21" xfId="0" applyFont="1" applyFill="1" applyBorder="1" applyAlignment="1">
      <alignment horizontal="left" vertical="center" wrapText="1"/>
    </xf>
    <xf numFmtId="0" fontId="110" fillId="5" borderId="102" xfId="0" applyFont="1" applyFill="1" applyBorder="1" applyAlignment="1">
      <alignment horizontal="left" vertical="center" wrapText="1"/>
    </xf>
    <xf numFmtId="0" fontId="110" fillId="5" borderId="125" xfId="0" applyFont="1" applyFill="1" applyBorder="1" applyAlignment="1">
      <alignment horizontal="left" vertical="center" wrapText="1"/>
    </xf>
    <xf numFmtId="0" fontId="110" fillId="5" borderId="93" xfId="0" applyFont="1" applyFill="1" applyBorder="1" applyAlignment="1">
      <alignment horizontal="left" vertical="center" wrapText="1"/>
    </xf>
    <xf numFmtId="0" fontId="110" fillId="5" borderId="113" xfId="0" applyFont="1" applyFill="1" applyBorder="1" applyAlignment="1">
      <alignment horizontal="left" vertical="center" wrapText="1"/>
    </xf>
    <xf numFmtId="0" fontId="110" fillId="5" borderId="119" xfId="0" applyFont="1" applyFill="1" applyBorder="1" applyAlignment="1">
      <alignment horizontal="left" vertical="center" wrapText="1"/>
    </xf>
    <xf numFmtId="0" fontId="110" fillId="5" borderId="0" xfId="0" applyFont="1" applyFill="1" applyBorder="1" applyAlignment="1">
      <alignment horizontal="left" vertical="center" wrapText="1"/>
    </xf>
    <xf numFmtId="0" fontId="110" fillId="5" borderId="114" xfId="0" applyFont="1" applyFill="1" applyBorder="1" applyAlignment="1">
      <alignment horizontal="left" vertical="center" wrapText="1"/>
    </xf>
    <xf numFmtId="0" fontId="110" fillId="5" borderId="186" xfId="0" applyFont="1" applyFill="1" applyBorder="1" applyAlignment="1">
      <alignment horizontal="left" vertical="center" wrapText="1"/>
    </xf>
    <xf numFmtId="0" fontId="110" fillId="5" borderId="65" xfId="0" applyFont="1" applyFill="1" applyBorder="1" applyAlignment="1">
      <alignment horizontal="left" vertical="center" wrapText="1"/>
    </xf>
    <xf numFmtId="0" fontId="110" fillId="5" borderId="187" xfId="0" applyFont="1" applyFill="1" applyBorder="1" applyAlignment="1">
      <alignment horizontal="left" vertical="center" wrapText="1"/>
    </xf>
    <xf numFmtId="0" fontId="110" fillId="5" borderId="120" xfId="0" applyFont="1" applyFill="1" applyBorder="1" applyAlignment="1">
      <alignment horizontal="left" vertical="center" wrapText="1"/>
    </xf>
    <xf numFmtId="0" fontId="110" fillId="5" borderId="7" xfId="0" applyFont="1" applyFill="1" applyBorder="1" applyAlignment="1">
      <alignment horizontal="left" vertical="center" wrapText="1"/>
    </xf>
    <xf numFmtId="0" fontId="110" fillId="5" borderId="117" xfId="0" applyFont="1" applyFill="1" applyBorder="1" applyAlignment="1">
      <alignment horizontal="left" vertical="center" wrapText="1"/>
    </xf>
    <xf numFmtId="0" fontId="110" fillId="5" borderId="95" xfId="0" applyFont="1" applyFill="1" applyBorder="1" applyAlignment="1">
      <alignment horizontal="left" vertical="center" wrapText="1"/>
    </xf>
    <xf numFmtId="0" fontId="110" fillId="5" borderId="101" xfId="0" applyFont="1" applyFill="1" applyBorder="1" applyAlignment="1">
      <alignment horizontal="left" vertical="center" wrapText="1"/>
    </xf>
    <xf numFmtId="0" fontId="110" fillId="5" borderId="108" xfId="0" applyFont="1" applyFill="1" applyBorder="1" applyAlignment="1">
      <alignment horizontal="center" vertical="center" wrapText="1"/>
    </xf>
    <xf numFmtId="0" fontId="110" fillId="5" borderId="109" xfId="0" applyFont="1" applyFill="1" applyBorder="1" applyAlignment="1">
      <alignment horizontal="center" vertical="center" wrapText="1"/>
    </xf>
    <xf numFmtId="0" fontId="110" fillId="5" borderId="110" xfId="0" applyFont="1" applyFill="1" applyBorder="1" applyAlignment="1">
      <alignment vertical="center" wrapText="1"/>
    </xf>
    <xf numFmtId="0" fontId="110" fillId="5" borderId="112" xfId="0" applyFont="1" applyFill="1" applyBorder="1" applyAlignment="1">
      <alignment vertical="center" wrapText="1"/>
    </xf>
    <xf numFmtId="0" fontId="110" fillId="5" borderId="218" xfId="0" applyFont="1" applyFill="1" applyBorder="1" applyAlignment="1">
      <alignment vertical="center" wrapText="1"/>
    </xf>
    <xf numFmtId="0" fontId="110" fillId="5" borderId="113" xfId="0" applyFont="1" applyFill="1" applyBorder="1" applyAlignment="1">
      <alignment vertical="center" wrapText="1"/>
    </xf>
    <xf numFmtId="0" fontId="110" fillId="5" borderId="6" xfId="0" applyFont="1" applyFill="1" applyBorder="1" applyAlignment="1">
      <alignment vertical="center" wrapText="1"/>
    </xf>
    <xf numFmtId="0" fontId="110" fillId="5" borderId="117" xfId="0" applyFont="1" applyFill="1" applyBorder="1" applyAlignment="1">
      <alignment vertical="center" wrapText="1"/>
    </xf>
    <xf numFmtId="0" fontId="110" fillId="0" borderId="105" xfId="0" applyFont="1" applyFill="1" applyBorder="1" applyAlignment="1">
      <alignment vertical="center" wrapText="1"/>
    </xf>
    <xf numFmtId="0" fontId="110" fillId="0" borderId="106" xfId="0" applyFont="1" applyFill="1" applyBorder="1" applyAlignment="1">
      <alignment vertical="center" wrapText="1"/>
    </xf>
    <xf numFmtId="176" fontId="110" fillId="0" borderId="107" xfId="0" applyNumberFormat="1" applyFont="1" applyFill="1" applyBorder="1" applyAlignment="1">
      <alignment horizontal="left" vertical="center" wrapText="1"/>
    </xf>
    <xf numFmtId="0" fontId="110" fillId="0" borderId="114" xfId="0" applyFont="1" applyFill="1" applyBorder="1" applyAlignment="1">
      <alignment horizontal="left" vertical="top" wrapText="1"/>
    </xf>
    <xf numFmtId="0" fontId="110" fillId="0" borderId="170" xfId="0" applyFont="1" applyFill="1" applyBorder="1" applyAlignment="1">
      <alignment horizontal="left" vertical="center" wrapText="1"/>
    </xf>
    <xf numFmtId="0" fontId="110" fillId="0" borderId="201" xfId="0" applyFont="1" applyFill="1" applyBorder="1" applyAlignment="1">
      <alignment horizontal="left" vertical="center" wrapText="1"/>
    </xf>
    <xf numFmtId="0" fontId="110" fillId="0" borderId="202" xfId="0" applyFont="1" applyFill="1" applyBorder="1" applyAlignment="1">
      <alignment horizontal="left" vertical="center" wrapText="1"/>
    </xf>
    <xf numFmtId="0" fontId="110" fillId="0" borderId="110" xfId="0" applyFont="1" applyFill="1" applyBorder="1" applyAlignment="1">
      <alignment horizontal="left" vertical="center" wrapText="1"/>
    </xf>
    <xf numFmtId="0" fontId="110" fillId="0" borderId="111" xfId="0" applyFont="1" applyFill="1" applyBorder="1" applyAlignment="1">
      <alignment horizontal="left" vertical="center" wrapText="1"/>
    </xf>
    <xf numFmtId="0" fontId="110" fillId="0" borderId="112" xfId="0" applyFont="1" applyFill="1" applyBorder="1" applyAlignment="1">
      <alignment horizontal="left" vertical="center" wrapText="1"/>
    </xf>
    <xf numFmtId="0" fontId="110" fillId="0" borderId="110" xfId="0" applyFont="1" applyFill="1" applyBorder="1" applyAlignment="1">
      <alignment horizontal="left" vertical="center"/>
    </xf>
    <xf numFmtId="0" fontId="110" fillId="0" borderId="112" xfId="0" applyFont="1" applyFill="1" applyBorder="1" applyAlignment="1">
      <alignment horizontal="left" vertical="center"/>
    </xf>
    <xf numFmtId="181" fontId="110" fillId="0" borderId="96" xfId="0" applyNumberFormat="1" applyFont="1" applyFill="1" applyBorder="1" applyAlignment="1">
      <alignment horizontal="left" vertical="center" wrapText="1"/>
    </xf>
    <xf numFmtId="181" fontId="110" fillId="0" borderId="97" xfId="0" applyNumberFormat="1" applyFont="1" applyFill="1" applyBorder="1" applyAlignment="1">
      <alignment horizontal="left" vertical="center" wrapText="1"/>
    </xf>
    <xf numFmtId="0" fontId="110" fillId="0" borderId="118" xfId="0" applyFont="1" applyFill="1" applyBorder="1" applyAlignment="1">
      <alignment horizontal="left" vertical="center" wrapText="1"/>
    </xf>
    <xf numFmtId="0" fontId="110" fillId="0" borderId="119" xfId="0" applyFont="1" applyFill="1" applyBorder="1" applyAlignment="1">
      <alignment horizontal="left" vertical="center" wrapText="1"/>
    </xf>
    <xf numFmtId="0" fontId="110" fillId="0" borderId="0" xfId="0" applyFont="1" applyFill="1" applyBorder="1" applyAlignment="1">
      <alignment horizontal="left" vertical="top" wrapText="1"/>
    </xf>
    <xf numFmtId="0" fontId="110" fillId="0" borderId="115" xfId="0" applyFont="1" applyFill="1" applyBorder="1" applyAlignment="1">
      <alignment horizontal="left" vertical="center" wrapText="1"/>
    </xf>
    <xf numFmtId="0" fontId="110" fillId="0" borderId="1" xfId="0" applyFont="1" applyFill="1" applyBorder="1" applyAlignment="1">
      <alignment horizontal="left" vertical="center" wrapText="1"/>
    </xf>
    <xf numFmtId="0" fontId="110" fillId="0" borderId="116" xfId="0" applyFont="1" applyFill="1" applyBorder="1" applyAlignment="1">
      <alignment horizontal="left" vertical="center" wrapText="1"/>
    </xf>
    <xf numFmtId="0" fontId="110" fillId="0" borderId="13" xfId="0" applyFont="1" applyFill="1" applyBorder="1" applyAlignment="1">
      <alignment vertical="center" wrapText="1"/>
    </xf>
    <xf numFmtId="0" fontId="110" fillId="0" borderId="13" xfId="0" applyFont="1" applyBorder="1" applyAlignment="1">
      <alignment vertical="center" wrapText="1"/>
    </xf>
    <xf numFmtId="0" fontId="110" fillId="0" borderId="107" xfId="0" applyFont="1" applyBorder="1" applyAlignment="1">
      <alignment vertical="center" wrapText="1"/>
    </xf>
    <xf numFmtId="184" fontId="112" fillId="23" borderId="21" xfId="0" applyNumberFormat="1" applyFont="1" applyFill="1" applyBorder="1" applyAlignment="1">
      <alignment horizontal="left" vertical="top" wrapText="1"/>
    </xf>
    <xf numFmtId="0" fontId="112" fillId="0" borderId="21" xfId="0" applyFont="1" applyFill="1" applyBorder="1" applyAlignment="1">
      <alignment horizontal="center" vertical="center" wrapText="1"/>
    </xf>
    <xf numFmtId="0" fontId="110" fillId="0" borderId="101" xfId="0" applyFont="1" applyFill="1" applyBorder="1" applyAlignment="1">
      <alignment horizontal="center" vertical="center" wrapText="1"/>
    </xf>
    <xf numFmtId="0" fontId="112" fillId="23" borderId="61" xfId="0" applyFont="1" applyFill="1" applyBorder="1" applyAlignment="1">
      <alignment horizontal="left" vertical="center" wrapText="1"/>
    </xf>
    <xf numFmtId="0" fontId="112" fillId="23" borderId="65" xfId="0" applyFont="1" applyFill="1" applyBorder="1" applyAlignment="1">
      <alignment horizontal="left" vertical="center" wrapText="1"/>
    </xf>
    <xf numFmtId="0" fontId="112" fillId="23" borderId="62" xfId="0" applyFont="1" applyFill="1" applyBorder="1" applyAlignment="1">
      <alignment horizontal="left" vertical="center" wrapText="1"/>
    </xf>
    <xf numFmtId="0" fontId="112" fillId="23" borderId="6" xfId="0" applyFont="1" applyFill="1" applyBorder="1" applyAlignment="1">
      <alignment horizontal="left" vertical="center" wrapText="1"/>
    </xf>
    <xf numFmtId="0" fontId="112" fillId="23" borderId="7" xfId="0" applyFont="1" applyFill="1" applyBorder="1" applyAlignment="1">
      <alignment horizontal="left" vertical="center" wrapText="1"/>
    </xf>
    <xf numFmtId="0" fontId="112" fillId="23" borderId="8" xfId="0" applyFont="1" applyFill="1" applyBorder="1" applyAlignment="1">
      <alignment horizontal="left" vertical="center" wrapText="1"/>
    </xf>
    <xf numFmtId="0" fontId="112" fillId="23" borderId="1" xfId="0" applyFont="1" applyFill="1" applyBorder="1" applyAlignment="1">
      <alignment horizontal="left" vertical="center" wrapText="1"/>
    </xf>
    <xf numFmtId="0" fontId="112" fillId="23" borderId="2" xfId="0" applyFont="1" applyFill="1" applyBorder="1" applyAlignment="1">
      <alignment horizontal="left" vertical="center" wrapText="1"/>
    </xf>
    <xf numFmtId="0" fontId="112" fillId="23" borderId="3" xfId="0" applyFont="1" applyFill="1" applyBorder="1" applyAlignment="1">
      <alignment horizontal="left" vertical="center" wrapText="1"/>
    </xf>
    <xf numFmtId="0" fontId="112" fillId="23" borderId="4" xfId="0" applyFont="1" applyFill="1" applyBorder="1" applyAlignment="1">
      <alignment horizontal="left" vertical="center" wrapText="1"/>
    </xf>
    <xf numFmtId="0" fontId="112" fillId="23" borderId="0" xfId="0" applyFont="1" applyFill="1" applyBorder="1" applyAlignment="1">
      <alignment horizontal="left" vertical="center" wrapText="1"/>
    </xf>
    <xf numFmtId="0" fontId="112" fillId="23" borderId="5" xfId="0" applyFont="1" applyFill="1" applyBorder="1" applyAlignment="1">
      <alignment horizontal="left" vertical="center" wrapText="1"/>
    </xf>
    <xf numFmtId="0" fontId="16" fillId="0" borderId="21" xfId="0" applyFont="1" applyBorder="1" applyAlignment="1">
      <alignment horizontal="center" vertical="center" shrinkToFit="1"/>
    </xf>
    <xf numFmtId="0" fontId="16" fillId="0" borderId="21" xfId="0" applyFont="1" applyBorder="1" applyAlignment="1">
      <alignment horizontal="center" vertical="center" wrapText="1"/>
    </xf>
    <xf numFmtId="0" fontId="16" fillId="0" borderId="11" xfId="0" applyFont="1" applyBorder="1" applyAlignment="1">
      <alignment horizontal="center" vertical="center" shrinkToFit="1"/>
    </xf>
    <xf numFmtId="0" fontId="15" fillId="0" borderId="14" xfId="0" applyFont="1" applyBorder="1" applyAlignment="1">
      <alignment horizontal="center" vertical="center" shrinkToFit="1"/>
    </xf>
    <xf numFmtId="0" fontId="112" fillId="0" borderId="1" xfId="0" applyFont="1" applyFill="1" applyBorder="1" applyAlignment="1">
      <alignment horizontal="left" vertical="center" wrapText="1"/>
    </xf>
    <xf numFmtId="0" fontId="112" fillId="0" borderId="3" xfId="0" applyFont="1" applyFill="1" applyBorder="1" applyAlignment="1">
      <alignment horizontal="left" vertical="center" wrapText="1"/>
    </xf>
    <xf numFmtId="0" fontId="112" fillId="0" borderId="4" xfId="0" applyFont="1" applyFill="1" applyBorder="1" applyAlignment="1">
      <alignment horizontal="left" vertical="center" wrapText="1"/>
    </xf>
    <xf numFmtId="0" fontId="112" fillId="0" borderId="5" xfId="0" applyFont="1" applyFill="1" applyBorder="1" applyAlignment="1">
      <alignment horizontal="left" vertical="center" wrapText="1"/>
    </xf>
    <xf numFmtId="0" fontId="112" fillId="0" borderId="6" xfId="0" applyFont="1" applyFill="1" applyBorder="1" applyAlignment="1">
      <alignment horizontal="left" vertical="center" wrapText="1"/>
    </xf>
    <xf numFmtId="0" fontId="112" fillId="0" borderId="8"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112" fillId="23" borderId="21" xfId="0" applyFont="1" applyFill="1" applyBorder="1" applyAlignment="1">
      <alignment vertical="center" wrapText="1"/>
    </xf>
    <xf numFmtId="0" fontId="112" fillId="23" borderId="11" xfId="0" applyFont="1" applyFill="1" applyBorder="1" applyAlignment="1">
      <alignment horizontal="left" vertical="center" wrapText="1"/>
    </xf>
    <xf numFmtId="0" fontId="15" fillId="0" borderId="11" xfId="0" applyFont="1" applyBorder="1" applyAlignment="1">
      <alignment horizontal="left" vertical="center" wrapTex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110" fillId="5" borderId="103" xfId="0" applyFont="1" applyFill="1" applyBorder="1" applyAlignment="1">
      <alignment horizontal="left" vertical="center" wrapText="1"/>
    </xf>
    <xf numFmtId="0" fontId="110" fillId="5" borderId="14" xfId="0" applyFont="1" applyFill="1" applyBorder="1" applyAlignment="1">
      <alignment horizontal="left" vertical="center" wrapText="1"/>
    </xf>
    <xf numFmtId="0" fontId="109" fillId="5" borderId="104" xfId="0" applyFont="1" applyFill="1" applyBorder="1" applyAlignment="1">
      <alignment horizontal="center" vertical="center" wrapText="1"/>
    </xf>
    <xf numFmtId="0" fontId="109" fillId="5" borderId="95" xfId="0" applyFont="1" applyFill="1" applyBorder="1" applyAlignment="1">
      <alignment horizontal="center" vertical="center" shrinkToFit="1"/>
    </xf>
    <xf numFmtId="0" fontId="109" fillId="5" borderId="108" xfId="0" applyFont="1" applyFill="1" applyBorder="1" applyAlignment="1">
      <alignment horizontal="center" vertical="center" wrapText="1"/>
    </xf>
    <xf numFmtId="187" fontId="110" fillId="0" borderId="21" xfId="0" applyNumberFormat="1" applyFont="1" applyFill="1" applyBorder="1" applyAlignment="1">
      <alignment horizontal="left" vertical="center" wrapText="1"/>
    </xf>
    <xf numFmtId="187" fontId="110" fillId="0" borderId="102" xfId="0" applyNumberFormat="1" applyFont="1" applyFill="1" applyBorder="1" applyAlignment="1">
      <alignment horizontal="left" vertical="center" wrapText="1"/>
    </xf>
    <xf numFmtId="0" fontId="110" fillId="0" borderId="121" xfId="0" applyFont="1" applyFill="1" applyBorder="1" applyAlignment="1">
      <alignment horizontal="left" vertical="center" wrapText="1" indent="1"/>
    </xf>
    <xf numFmtId="0" fontId="110" fillId="0" borderId="14" xfId="0" applyFont="1" applyFill="1" applyBorder="1" applyAlignment="1">
      <alignment horizontal="left" vertical="center" wrapText="1" indent="1"/>
    </xf>
    <xf numFmtId="0" fontId="110" fillId="0" borderId="125" xfId="0" applyFont="1" applyFill="1" applyBorder="1" applyAlignment="1">
      <alignment horizontal="left" vertical="center" wrapText="1"/>
    </xf>
    <xf numFmtId="0" fontId="110" fillId="0" borderId="174" xfId="0" applyFont="1" applyFill="1" applyBorder="1" applyAlignment="1">
      <alignment horizontal="left" vertical="center" wrapText="1"/>
    </xf>
    <xf numFmtId="0" fontId="110" fillId="0" borderId="121" xfId="0" applyFont="1" applyFill="1" applyBorder="1" applyAlignment="1">
      <alignment horizontal="left" vertical="center" wrapText="1"/>
    </xf>
    <xf numFmtId="0" fontId="110" fillId="0" borderId="14" xfId="0" applyFont="1" applyFill="1" applyBorder="1" applyAlignment="1">
      <alignment horizontal="left" vertical="center" wrapText="1"/>
    </xf>
    <xf numFmtId="0" fontId="65" fillId="0" borderId="105" xfId="0" applyFont="1" applyFill="1" applyBorder="1" applyAlignment="1">
      <alignment horizontal="left" vertical="center" wrapText="1"/>
    </xf>
    <xf numFmtId="0" fontId="0" fillId="0" borderId="106" xfId="0" applyBorder="1" applyAlignment="1">
      <alignment horizontal="left" vertical="center" wrapText="1"/>
    </xf>
    <xf numFmtId="0" fontId="65" fillId="0" borderId="11" xfId="0" applyFont="1" applyFill="1" applyBorder="1" applyAlignment="1">
      <alignment horizontal="left" vertical="center" wrapText="1"/>
    </xf>
    <xf numFmtId="0" fontId="0" fillId="0" borderId="107" xfId="0" applyBorder="1" applyAlignment="1">
      <alignment horizontal="left" vertical="center" wrapText="1"/>
    </xf>
    <xf numFmtId="187" fontId="110" fillId="0" borderId="121" xfId="0" applyNumberFormat="1" applyFont="1" applyFill="1" applyBorder="1" applyAlignment="1">
      <alignment horizontal="center" vertical="center" wrapText="1"/>
    </xf>
    <xf numFmtId="187" fontId="110" fillId="0" borderId="13" xfId="0" applyNumberFormat="1" applyFont="1" applyFill="1" applyBorder="1" applyAlignment="1">
      <alignment horizontal="center" vertical="center" wrapText="1"/>
    </xf>
    <xf numFmtId="187" fontId="110" fillId="0" borderId="107" xfId="0" applyNumberFormat="1" applyFont="1" applyFill="1" applyBorder="1" applyAlignment="1">
      <alignment horizontal="center" vertical="center" wrapText="1"/>
    </xf>
    <xf numFmtId="182" fontId="110" fillId="0" borderId="121" xfId="0" applyNumberFormat="1" applyFont="1" applyFill="1" applyBorder="1" applyAlignment="1">
      <alignment horizontal="center" vertical="center" wrapText="1"/>
    </xf>
    <xf numFmtId="182" fontId="110" fillId="0" borderId="13" xfId="0" applyNumberFormat="1" applyFont="1" applyFill="1" applyBorder="1" applyAlignment="1">
      <alignment horizontal="center" vertical="center" wrapText="1"/>
    </xf>
    <xf numFmtId="182" fontId="110" fillId="0" borderId="107" xfId="0" applyNumberFormat="1" applyFont="1" applyFill="1" applyBorder="1" applyAlignment="1">
      <alignment horizontal="center" vertical="center" wrapText="1"/>
    </xf>
    <xf numFmtId="0" fontId="110" fillId="0" borderId="125" xfId="0" applyFont="1" applyFill="1" applyBorder="1" applyAlignment="1">
      <alignment horizontal="center" vertical="center" wrapText="1"/>
    </xf>
    <xf numFmtId="0" fontId="110" fillId="0" borderId="93" xfId="0" applyFont="1" applyFill="1" applyBorder="1" applyAlignment="1">
      <alignment horizontal="center" vertical="center" wrapText="1"/>
    </xf>
    <xf numFmtId="0" fontId="110" fillId="0" borderId="113" xfId="0" applyFont="1" applyFill="1" applyBorder="1" applyAlignment="1">
      <alignment horizontal="center" vertical="center" wrapText="1"/>
    </xf>
    <xf numFmtId="0" fontId="110" fillId="5" borderId="105" xfId="0" applyFont="1" applyFill="1" applyBorder="1" applyAlignment="1">
      <alignment horizontal="left" vertical="center" wrapText="1"/>
    </xf>
    <xf numFmtId="0" fontId="110" fillId="5" borderId="11" xfId="0" applyFont="1" applyFill="1" applyBorder="1" applyAlignment="1">
      <alignment horizontal="left" vertical="center" wrapText="1"/>
    </xf>
    <xf numFmtId="0" fontId="110" fillId="0" borderId="111" xfId="0" applyFont="1" applyFill="1" applyBorder="1" applyAlignment="1">
      <alignment horizontal="left" vertical="center"/>
    </xf>
    <xf numFmtId="0" fontId="110" fillId="0" borderId="120" xfId="0" applyFont="1" applyFill="1" applyBorder="1" applyAlignment="1">
      <alignment horizontal="left" vertical="center" wrapText="1"/>
    </xf>
    <xf numFmtId="0" fontId="109" fillId="5" borderId="122" xfId="0" applyFont="1" applyFill="1" applyBorder="1" applyAlignment="1">
      <alignment horizontal="center" vertical="center" shrinkToFit="1"/>
    </xf>
    <xf numFmtId="0" fontId="109" fillId="5" borderId="123" xfId="0" applyFont="1" applyFill="1" applyBorder="1" applyAlignment="1">
      <alignment horizontal="center" vertical="center" shrinkToFit="1"/>
    </xf>
    <xf numFmtId="0" fontId="109" fillId="5" borderId="109" xfId="0" applyFont="1" applyFill="1" applyBorder="1" applyAlignment="1">
      <alignment horizontal="center" vertical="center" shrinkToFit="1"/>
    </xf>
    <xf numFmtId="0" fontId="110" fillId="5" borderId="122" xfId="0" applyFont="1" applyFill="1" applyBorder="1" applyAlignment="1">
      <alignment horizontal="left" vertical="center" wrapText="1"/>
    </xf>
    <xf numFmtId="0" fontId="110" fillId="5" borderId="104" xfId="0" applyFont="1" applyFill="1" applyBorder="1" applyAlignment="1">
      <alignment horizontal="left" vertical="center" wrapText="1"/>
    </xf>
    <xf numFmtId="0" fontId="109" fillId="5" borderId="105" xfId="0" applyFont="1" applyFill="1" applyBorder="1" applyAlignment="1">
      <alignment horizontal="center" vertical="center" shrinkToFit="1"/>
    </xf>
    <xf numFmtId="0" fontId="109" fillId="5" borderId="103" xfId="0" applyFont="1" applyFill="1" applyBorder="1" applyAlignment="1">
      <alignment horizontal="center" vertical="center" shrinkToFit="1"/>
    </xf>
    <xf numFmtId="0" fontId="15" fillId="5" borderId="95" xfId="0" applyFont="1" applyFill="1" applyBorder="1" applyAlignment="1">
      <alignment horizontal="center" vertical="center" shrinkToFit="1"/>
    </xf>
    <xf numFmtId="0" fontId="15" fillId="5" borderId="96" xfId="0" applyFont="1" applyFill="1" applyBorder="1" applyAlignment="1">
      <alignment horizontal="center" vertical="center" shrinkToFit="1"/>
    </xf>
    <xf numFmtId="0" fontId="15" fillId="5" borderId="97" xfId="0" applyFont="1" applyFill="1" applyBorder="1" applyAlignment="1">
      <alignment horizontal="center" vertical="center" shrinkToFit="1"/>
    </xf>
    <xf numFmtId="0" fontId="109" fillId="5" borderId="122" xfId="0" applyFont="1" applyFill="1" applyBorder="1" applyAlignment="1">
      <alignment horizontal="center" vertical="center" wrapText="1"/>
    </xf>
    <xf numFmtId="0" fontId="109" fillId="5" borderId="123" xfId="0" applyFont="1" applyFill="1" applyBorder="1" applyAlignment="1">
      <alignment horizontal="center" vertical="center" wrapText="1"/>
    </xf>
    <xf numFmtId="0" fontId="109" fillId="5" borderId="109" xfId="0" applyFont="1" applyFill="1" applyBorder="1" applyAlignment="1">
      <alignment horizontal="center" vertical="center" wrapText="1"/>
    </xf>
    <xf numFmtId="0" fontId="110" fillId="5" borderId="108" xfId="0" applyFont="1" applyFill="1" applyBorder="1" applyAlignment="1">
      <alignment horizontal="left" vertical="center" wrapText="1"/>
    </xf>
    <xf numFmtId="0" fontId="110" fillId="5" borderId="109" xfId="0" applyFont="1" applyFill="1" applyBorder="1" applyAlignment="1">
      <alignment horizontal="left" vertical="center" wrapText="1"/>
    </xf>
    <xf numFmtId="184" fontId="110" fillId="5" borderId="13" xfId="0" applyNumberFormat="1" applyFont="1" applyFill="1" applyBorder="1" applyAlignment="1">
      <alignment horizontal="left" vertical="center" wrapText="1"/>
    </xf>
    <xf numFmtId="184" fontId="110" fillId="5" borderId="107" xfId="0" applyNumberFormat="1" applyFont="1" applyFill="1" applyBorder="1" applyAlignment="1">
      <alignment horizontal="left" vertical="center" wrapText="1"/>
    </xf>
    <xf numFmtId="176" fontId="110" fillId="0" borderId="1" xfId="0" applyNumberFormat="1" applyFont="1" applyFill="1" applyBorder="1" applyAlignment="1">
      <alignment horizontal="left" vertical="center" wrapText="1"/>
    </xf>
    <xf numFmtId="0" fontId="110" fillId="0" borderId="107" xfId="0" applyFont="1" applyFill="1" applyBorder="1" applyAlignment="1">
      <alignment horizontal="left" vertical="center" wrapText="1"/>
    </xf>
    <xf numFmtId="0" fontId="110" fillId="0" borderId="11" xfId="0" applyFont="1" applyFill="1" applyBorder="1" applyAlignment="1">
      <alignment vertical="center" wrapText="1"/>
    </xf>
    <xf numFmtId="0" fontId="6" fillId="8" borderId="0" xfId="0" applyFont="1" applyFill="1" applyAlignment="1">
      <alignment horizontal="left" vertical="center" shrinkToFit="1"/>
    </xf>
    <xf numFmtId="0" fontId="6" fillId="6" borderId="0" xfId="0" applyFont="1" applyFill="1" applyAlignment="1">
      <alignment horizontal="left" vertical="center" indent="2"/>
    </xf>
    <xf numFmtId="176" fontId="6" fillId="8" borderId="0" xfId="0" applyNumberFormat="1" applyFont="1" applyFill="1" applyAlignment="1">
      <alignment horizontal="left" vertical="center" wrapText="1"/>
    </xf>
    <xf numFmtId="0" fontId="6" fillId="0" borderId="0" xfId="0" applyFont="1" applyAlignment="1">
      <alignment horizontal="center" vertical="center"/>
    </xf>
    <xf numFmtId="176" fontId="0" fillId="6" borderId="0" xfId="0" applyNumberFormat="1" applyFill="1" applyBorder="1" applyAlignment="1">
      <alignment horizontal="right" vertical="center"/>
    </xf>
    <xf numFmtId="0" fontId="6" fillId="6" borderId="0" xfId="0" applyFont="1" applyFill="1" applyAlignment="1">
      <alignment horizontal="left" vertical="top"/>
    </xf>
    <xf numFmtId="0" fontId="6" fillId="0" borderId="0" xfId="0" applyFont="1" applyFill="1" applyAlignment="1">
      <alignment horizontal="left" vertical="center"/>
    </xf>
    <xf numFmtId="0" fontId="6" fillId="6" borderId="0" xfId="0" applyFont="1" applyFill="1" applyAlignment="1">
      <alignment horizontal="left" vertical="center"/>
    </xf>
    <xf numFmtId="0" fontId="6" fillId="0" borderId="0" xfId="0" applyFont="1" applyFill="1" applyAlignment="1">
      <alignment horizontal="right" vertical="center"/>
    </xf>
    <xf numFmtId="0" fontId="6" fillId="6" borderId="0" xfId="0" applyFont="1" applyFill="1" applyAlignment="1">
      <alignment horizontal="left" vertical="center" shrinkToFit="1"/>
    </xf>
    <xf numFmtId="0" fontId="6" fillId="0" borderId="0" xfId="0" applyFont="1" applyAlignment="1">
      <alignment horizontal="right" vertical="center"/>
    </xf>
    <xf numFmtId="0" fontId="6" fillId="8" borderId="0" xfId="0" applyFont="1" applyFill="1" applyAlignment="1">
      <alignment horizontal="left" vertical="center"/>
    </xf>
    <xf numFmtId="0" fontId="1" fillId="0" borderId="0" xfId="0" applyFont="1" applyAlignment="1">
      <alignment horizontal="center" vertical="center"/>
    </xf>
    <xf numFmtId="0" fontId="6" fillId="0" borderId="0" xfId="0" applyFont="1" applyAlignment="1">
      <alignment horizontal="justify" vertical="center"/>
    </xf>
    <xf numFmtId="0" fontId="69" fillId="0" borderId="21" xfId="0" applyFont="1" applyBorder="1" applyAlignment="1">
      <alignment horizontal="left" vertical="center"/>
    </xf>
    <xf numFmtId="0" fontId="6" fillId="0" borderId="0" xfId="0" applyFont="1" applyBorder="1" applyAlignment="1">
      <alignment horizontal="center" vertical="center" wrapText="1"/>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6" borderId="7" xfId="0" applyFont="1" applyFill="1" applyBorder="1" applyAlignment="1">
      <alignment horizontal="left" vertical="center" shrinkToFit="1"/>
    </xf>
    <xf numFmtId="0" fontId="6" fillId="0" borderId="7" xfId="0" applyFont="1" applyBorder="1" applyAlignment="1">
      <alignment horizontal="right" vertical="center"/>
    </xf>
    <xf numFmtId="0" fontId="114" fillId="0" borderId="0" xfId="0" applyFont="1" applyBorder="1" applyAlignment="1">
      <alignment horizontal="left" vertical="top" wrapText="1" shrinkToFit="1"/>
    </xf>
    <xf numFmtId="0" fontId="114" fillId="0" borderId="5" xfId="0" applyFont="1" applyBorder="1" applyAlignment="1">
      <alignment horizontal="left" vertical="top" wrapText="1" shrinkToFit="1"/>
    </xf>
    <xf numFmtId="0" fontId="68" fillId="0" borderId="0" xfId="0" applyFont="1" applyBorder="1" applyAlignment="1">
      <alignment horizontal="center" vertical="center"/>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7" xfId="0" applyFont="1" applyFill="1" applyBorder="1" applyAlignment="1">
      <alignment horizontal="left" vertical="top" wrapText="1"/>
    </xf>
    <xf numFmtId="0" fontId="6" fillId="3" borderId="8" xfId="0" applyFont="1" applyFill="1" applyBorder="1" applyAlignment="1">
      <alignment horizontal="left" vertical="top" wrapText="1"/>
    </xf>
    <xf numFmtId="0" fontId="38" fillId="0" borderId="0" xfId="0" applyFont="1" applyAlignment="1">
      <alignment horizontal="left" vertical="center"/>
    </xf>
    <xf numFmtId="0" fontId="6" fillId="0" borderId="11"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8" borderId="13" xfId="0" applyFont="1" applyFill="1" applyBorder="1" applyAlignment="1">
      <alignment horizontal="left" vertical="center"/>
    </xf>
    <xf numFmtId="0" fontId="6" fillId="8" borderId="14" xfId="0" applyFont="1" applyFill="1" applyBorder="1" applyAlignment="1">
      <alignment horizontal="left" vertical="center"/>
    </xf>
    <xf numFmtId="0" fontId="6" fillId="0" borderId="0" xfId="0" applyFont="1" applyBorder="1" applyAlignment="1">
      <alignment horizontal="left" vertical="top" wrapText="1"/>
    </xf>
    <xf numFmtId="0" fontId="6" fillId="0" borderId="5" xfId="0" applyFont="1" applyBorder="1" applyAlignment="1">
      <alignment horizontal="left" vertical="top" wrapText="1"/>
    </xf>
    <xf numFmtId="0" fontId="6" fillId="0" borderId="21" xfId="0" applyFont="1" applyBorder="1" applyAlignment="1">
      <alignment horizontal="left" vertical="center" wrapText="1"/>
    </xf>
    <xf numFmtId="0" fontId="6" fillId="3" borderId="7" xfId="0" applyFont="1" applyFill="1" applyBorder="1" applyAlignment="1">
      <alignment horizontal="center" vertical="center"/>
    </xf>
    <xf numFmtId="0" fontId="6" fillId="0" borderId="21" xfId="0" applyFont="1" applyBorder="1" applyAlignment="1">
      <alignment horizontal="center" vertical="center"/>
    </xf>
    <xf numFmtId="0" fontId="6" fillId="3" borderId="6" xfId="0" applyFont="1" applyFill="1" applyBorder="1" applyAlignment="1">
      <alignment horizontal="center" vertical="center"/>
    </xf>
    <xf numFmtId="0" fontId="6" fillId="0" borderId="1" xfId="0" applyFont="1" applyBorder="1" applyAlignment="1">
      <alignment horizontal="left" vertical="center"/>
    </xf>
    <xf numFmtId="0" fontId="6" fillId="0" borderId="50" xfId="0" applyFont="1" applyBorder="1" applyAlignment="1">
      <alignment horizontal="left" vertical="center"/>
    </xf>
    <xf numFmtId="0" fontId="6" fillId="0" borderId="4" xfId="0" applyFont="1" applyBorder="1" applyAlignment="1">
      <alignment horizontal="left" vertical="center"/>
    </xf>
    <xf numFmtId="0" fontId="6" fillId="0" borderId="181" xfId="0" applyFont="1" applyBorder="1" applyAlignment="1">
      <alignment horizontal="left" vertical="center"/>
    </xf>
    <xf numFmtId="0" fontId="6" fillId="0" borderId="6" xfId="0" applyFont="1" applyBorder="1" applyAlignment="1">
      <alignment horizontal="left" vertical="center"/>
    </xf>
    <xf numFmtId="0" fontId="6" fillId="0" borderId="51" xfId="0" applyFont="1" applyBorder="1" applyAlignment="1">
      <alignment horizontal="left" vertical="center"/>
    </xf>
    <xf numFmtId="0" fontId="6" fillId="2" borderId="52"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185"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53"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3" borderId="25" xfId="0" applyFont="1" applyFill="1" applyBorder="1" applyAlignment="1">
      <alignment horizontal="left" vertical="top" wrapText="1"/>
    </xf>
    <xf numFmtId="0" fontId="6" fillId="3" borderId="26" xfId="0" applyFont="1" applyFill="1" applyBorder="1" applyAlignment="1">
      <alignment horizontal="left" vertical="top" wrapText="1"/>
    </xf>
    <xf numFmtId="0" fontId="6" fillId="3" borderId="27" xfId="0" applyFont="1" applyFill="1" applyBorder="1" applyAlignment="1">
      <alignment horizontal="left" vertical="top" wrapText="1"/>
    </xf>
    <xf numFmtId="0" fontId="6" fillId="3" borderId="61" xfId="0" applyFont="1" applyFill="1" applyBorder="1" applyAlignment="1">
      <alignment horizontal="left" vertical="top" wrapText="1"/>
    </xf>
    <xf numFmtId="0" fontId="6" fillId="3" borderId="65" xfId="0" applyFont="1" applyFill="1" applyBorder="1" applyAlignment="1">
      <alignment horizontal="left" vertical="top" wrapText="1"/>
    </xf>
    <xf numFmtId="0" fontId="6" fillId="3" borderId="62" xfId="0" applyFont="1" applyFill="1" applyBorder="1" applyAlignment="1">
      <alignment horizontal="left" vertical="top" wrapText="1"/>
    </xf>
    <xf numFmtId="0" fontId="6" fillId="2" borderId="61" xfId="0" applyFont="1" applyFill="1" applyBorder="1" applyAlignment="1">
      <alignment horizontal="center" vertical="center"/>
    </xf>
    <xf numFmtId="0" fontId="6" fillId="2" borderId="62" xfId="0" applyFont="1" applyFill="1" applyBorder="1" applyAlignment="1">
      <alignment horizontal="center" vertical="center"/>
    </xf>
    <xf numFmtId="0" fontId="38" fillId="0" borderId="0" xfId="0" applyFont="1" applyAlignment="1">
      <alignment vertical="center" shrinkToFit="1"/>
    </xf>
    <xf numFmtId="0" fontId="6" fillId="2" borderId="13" xfId="0" applyFont="1" applyFill="1" applyBorder="1" applyAlignment="1">
      <alignment horizontal="left" vertical="center"/>
    </xf>
    <xf numFmtId="0" fontId="6" fillId="2" borderId="14" xfId="0" applyFont="1" applyFill="1" applyBorder="1" applyAlignment="1">
      <alignment horizontal="left"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2" borderId="0" xfId="0" applyFont="1" applyFill="1" applyAlignment="1">
      <alignment horizontal="left" vertical="center" wrapText="1"/>
    </xf>
    <xf numFmtId="0" fontId="6" fillId="6" borderId="7" xfId="0" applyFont="1" applyFill="1" applyBorder="1" applyAlignment="1">
      <alignment horizontal="right" vertical="center" shrinkToFit="1"/>
    </xf>
    <xf numFmtId="0" fontId="6" fillId="0" borderId="7" xfId="0" applyFont="1" applyFill="1" applyBorder="1" applyAlignment="1">
      <alignment horizontal="left" vertical="center" shrinkToFit="1"/>
    </xf>
    <xf numFmtId="197" fontId="6" fillId="9" borderId="60" xfId="0" applyNumberFormat="1" applyFont="1" applyFill="1" applyBorder="1" applyAlignment="1">
      <alignment horizontal="center" vertical="center"/>
    </xf>
    <xf numFmtId="197" fontId="6" fillId="9" borderId="13" xfId="0" applyNumberFormat="1" applyFont="1" applyFill="1" applyBorder="1" applyAlignment="1">
      <alignment horizontal="center" vertical="center"/>
    </xf>
    <xf numFmtId="0" fontId="6" fillId="0" borderId="13" xfId="0" applyFont="1" applyBorder="1" applyAlignment="1">
      <alignment horizontal="center" vertical="center"/>
    </xf>
    <xf numFmtId="0" fontId="6" fillId="0" borderId="0" xfId="0" applyFont="1" applyAlignment="1">
      <alignment horizontal="left" vertical="top" wrapText="1"/>
    </xf>
    <xf numFmtId="0" fontId="6" fillId="0" borderId="21" xfId="0" applyFont="1" applyBorder="1" applyAlignment="1">
      <alignment horizontal="left" vertical="center"/>
    </xf>
    <xf numFmtId="0" fontId="6" fillId="0" borderId="0" xfId="0" applyFont="1" applyAlignment="1">
      <alignment vertical="top" wrapText="1"/>
    </xf>
    <xf numFmtId="0" fontId="6" fillId="9" borderId="1" xfId="0" applyFont="1" applyFill="1" applyBorder="1" applyAlignment="1">
      <alignment horizontal="center" vertical="center"/>
    </xf>
    <xf numFmtId="0" fontId="6" fillId="9" borderId="2" xfId="0" applyFont="1" applyFill="1" applyBorder="1" applyAlignment="1">
      <alignment horizontal="center"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114" fillId="2" borderId="0" xfId="0" applyFont="1" applyFill="1" applyAlignment="1">
      <alignment vertical="center" wrapText="1"/>
    </xf>
    <xf numFmtId="0" fontId="68" fillId="0" borderId="0" xfId="0" applyFont="1" applyAlignment="1">
      <alignment horizontal="center" vertical="center"/>
    </xf>
    <xf numFmtId="0" fontId="6" fillId="0" borderId="9" xfId="0" applyFont="1" applyBorder="1" applyAlignment="1">
      <alignment horizontal="left" vertical="center"/>
    </xf>
    <xf numFmtId="0" fontId="114" fillId="2" borderId="33" xfId="0" applyFont="1" applyFill="1" applyBorder="1" applyAlignment="1">
      <alignment horizontal="left" vertical="center" shrinkToFit="1"/>
    </xf>
    <xf numFmtId="0" fontId="114" fillId="2" borderId="34" xfId="0" applyFont="1" applyFill="1" applyBorder="1" applyAlignment="1">
      <alignment horizontal="left" vertical="center" shrinkToFit="1"/>
    </xf>
    <xf numFmtId="0" fontId="114" fillId="2" borderId="35" xfId="0" applyFont="1" applyFill="1" applyBorder="1" applyAlignment="1">
      <alignment horizontal="left" vertical="center" shrinkToFit="1"/>
    </xf>
    <xf numFmtId="0" fontId="6" fillId="0" borderId="29" xfId="0" applyFont="1" applyBorder="1" applyAlignment="1">
      <alignment horizontal="left" vertical="center"/>
    </xf>
    <xf numFmtId="0" fontId="6" fillId="2" borderId="30" xfId="0" applyFont="1" applyFill="1" applyBorder="1" applyAlignment="1">
      <alignment horizontal="left" vertical="center" wrapText="1" shrinkToFit="1"/>
    </xf>
    <xf numFmtId="0" fontId="6" fillId="2" borderId="31" xfId="0" applyFont="1" applyFill="1" applyBorder="1" applyAlignment="1">
      <alignment horizontal="left" vertical="center" shrinkToFit="1"/>
    </xf>
    <xf numFmtId="0" fontId="6" fillId="2" borderId="32" xfId="0" applyFont="1" applyFill="1" applyBorder="1" applyAlignment="1">
      <alignment horizontal="left" vertical="center" shrinkToFit="1"/>
    </xf>
    <xf numFmtId="0" fontId="6" fillId="8" borderId="30" xfId="0" applyFont="1" applyFill="1" applyBorder="1" applyAlignment="1">
      <alignment horizontal="left" vertical="center" shrinkToFit="1"/>
    </xf>
    <xf numFmtId="0" fontId="6" fillId="8" borderId="31" xfId="0" applyFont="1" applyFill="1" applyBorder="1" applyAlignment="1">
      <alignment horizontal="left" vertical="center" shrinkToFit="1"/>
    </xf>
    <xf numFmtId="0" fontId="6" fillId="8" borderId="32" xfId="0" applyFont="1" applyFill="1" applyBorder="1" applyAlignment="1">
      <alignment horizontal="left" vertical="center" shrinkToFit="1"/>
    </xf>
    <xf numFmtId="0" fontId="6" fillId="0" borderId="10" xfId="0" applyFont="1" applyBorder="1" applyAlignment="1">
      <alignment horizontal="left" vertical="center"/>
    </xf>
    <xf numFmtId="0" fontId="6" fillId="8" borderId="22" xfId="0" applyFont="1" applyFill="1" applyBorder="1" applyAlignment="1">
      <alignment horizontal="left" vertical="center" shrinkToFit="1"/>
    </xf>
    <xf numFmtId="0" fontId="6" fillId="8" borderId="23" xfId="0" applyFont="1" applyFill="1" applyBorder="1" applyAlignment="1">
      <alignment horizontal="left" vertical="center" shrinkToFit="1"/>
    </xf>
    <xf numFmtId="0" fontId="6" fillId="8" borderId="24" xfId="0" applyFont="1" applyFill="1" applyBorder="1" applyAlignment="1">
      <alignment horizontal="left" vertical="center" shrinkToFit="1"/>
    </xf>
    <xf numFmtId="0" fontId="6" fillId="0" borderId="13" xfId="0" applyFont="1" applyBorder="1" applyAlignment="1">
      <alignment horizontal="right"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38" fillId="3" borderId="1" xfId="0" applyFont="1" applyFill="1" applyBorder="1" applyAlignment="1">
      <alignment vertical="center" wrapText="1"/>
    </xf>
    <xf numFmtId="0" fontId="38" fillId="3" borderId="3" xfId="0" applyFont="1" applyFill="1" applyBorder="1" applyAlignment="1">
      <alignment vertical="center" wrapText="1"/>
    </xf>
    <xf numFmtId="0" fontId="38" fillId="3" borderId="6" xfId="0" applyFont="1" applyFill="1" applyBorder="1" applyAlignment="1">
      <alignment vertical="center" wrapText="1"/>
    </xf>
    <xf numFmtId="0" fontId="38" fillId="3" borderId="8" xfId="0" applyFont="1" applyFill="1" applyBorder="1" applyAlignment="1">
      <alignment vertical="center" wrapText="1"/>
    </xf>
    <xf numFmtId="0" fontId="6" fillId="3" borderId="1"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3" borderId="22" xfId="0" applyFont="1" applyFill="1" applyBorder="1" applyAlignment="1">
      <alignment horizontal="center" vertical="center" shrinkToFit="1"/>
    </xf>
    <xf numFmtId="0" fontId="6" fillId="3" borderId="23" xfId="0" applyFont="1" applyFill="1" applyBorder="1" applyAlignment="1">
      <alignment horizontal="center" vertical="center" shrinkToFit="1"/>
    </xf>
    <xf numFmtId="0" fontId="6" fillId="3" borderId="24" xfId="0" applyFont="1" applyFill="1" applyBorder="1" applyAlignment="1">
      <alignment horizontal="center" vertical="center" shrinkToFi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3" borderId="1" xfId="0" applyFont="1" applyFill="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vertical="top" shrinkToFit="1"/>
    </xf>
    <xf numFmtId="0" fontId="6" fillId="0" borderId="0" xfId="0" applyFont="1" applyAlignment="1">
      <alignment vertical="top" shrinkToFi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3" borderId="1" xfId="0" applyFont="1" applyFill="1" applyBorder="1" applyAlignment="1">
      <alignment vertical="top" wrapText="1"/>
    </xf>
    <xf numFmtId="0" fontId="6" fillId="3" borderId="2" xfId="0" applyFont="1" applyFill="1" applyBorder="1" applyAlignment="1">
      <alignment vertical="top" wrapText="1"/>
    </xf>
    <xf numFmtId="0" fontId="6" fillId="3" borderId="3" xfId="0" applyFont="1" applyFill="1" applyBorder="1" applyAlignment="1">
      <alignment vertical="top" wrapText="1"/>
    </xf>
    <xf numFmtId="0" fontId="6" fillId="3" borderId="6" xfId="0" applyFont="1"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8" borderId="0" xfId="0" applyFont="1" applyFill="1" applyAlignment="1">
      <alignment horizontal="center" vertical="center"/>
    </xf>
    <xf numFmtId="0" fontId="6" fillId="3" borderId="11"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0" borderId="9"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3" borderId="4" xfId="0" applyFont="1" applyFill="1" applyBorder="1" applyAlignment="1">
      <alignment vertical="center" wrapText="1"/>
    </xf>
    <xf numFmtId="0" fontId="6" fillId="3" borderId="0" xfId="0" applyFont="1" applyFill="1" applyBorder="1" applyAlignment="1">
      <alignment vertical="center" wrapText="1"/>
    </xf>
    <xf numFmtId="0" fontId="6" fillId="0" borderId="4" xfId="0" applyFont="1" applyBorder="1" applyAlignment="1">
      <alignment vertical="center" shrinkToFit="1"/>
    </xf>
    <xf numFmtId="0" fontId="6" fillId="0" borderId="0" xfId="0" applyFont="1" applyBorder="1" applyAlignment="1">
      <alignment vertical="center" shrinkToFit="1"/>
    </xf>
    <xf numFmtId="0" fontId="6" fillId="0" borderId="5" xfId="0" applyFont="1" applyBorder="1" applyAlignment="1">
      <alignment vertical="center" shrinkToFit="1"/>
    </xf>
    <xf numFmtId="0" fontId="114" fillId="0" borderId="11" xfId="0" applyFont="1" applyBorder="1" applyAlignment="1">
      <alignment horizontal="center" vertical="center"/>
    </xf>
    <xf numFmtId="0" fontId="114" fillId="0" borderId="13" xfId="0" applyFont="1" applyBorder="1" applyAlignment="1">
      <alignment horizontal="center" vertical="center"/>
    </xf>
    <xf numFmtId="0" fontId="114" fillId="0" borderId="14" xfId="0" applyFont="1" applyBorder="1" applyAlignment="1">
      <alignment horizontal="center" vertical="center"/>
    </xf>
    <xf numFmtId="0" fontId="6" fillId="3" borderId="11" xfId="0" applyFont="1" applyFill="1" applyBorder="1" applyAlignment="1">
      <alignment horizontal="center" vertical="center" shrinkToFit="1"/>
    </xf>
    <xf numFmtId="0" fontId="6" fillId="3" borderId="13" xfId="0" applyFont="1" applyFill="1" applyBorder="1" applyAlignment="1">
      <alignment horizontal="center" vertical="center" shrinkToFit="1"/>
    </xf>
    <xf numFmtId="0" fontId="6" fillId="3" borderId="14" xfId="0" applyFont="1" applyFill="1" applyBorder="1" applyAlignment="1">
      <alignment horizontal="center" vertical="center" shrinkToFit="1"/>
    </xf>
    <xf numFmtId="0" fontId="6" fillId="0" borderId="0" xfId="0" applyFont="1" applyAlignment="1">
      <alignment horizontal="left" vertical="top"/>
    </xf>
    <xf numFmtId="0" fontId="6" fillId="3" borderId="8" xfId="0" applyFont="1" applyFill="1" applyBorder="1" applyAlignment="1">
      <alignment horizontal="center" vertical="center"/>
    </xf>
    <xf numFmtId="0" fontId="6" fillId="3" borderId="11" xfId="0" applyFont="1" applyFill="1" applyBorder="1" applyAlignment="1">
      <alignment vertical="center" wrapText="1"/>
    </xf>
    <xf numFmtId="0" fontId="6" fillId="3" borderId="13" xfId="0" applyFont="1" applyFill="1" applyBorder="1" applyAlignment="1">
      <alignment vertical="center" wrapText="1"/>
    </xf>
    <xf numFmtId="0" fontId="6" fillId="3" borderId="14" xfId="0" applyFont="1" applyFill="1" applyBorder="1" applyAlignment="1">
      <alignment vertical="center" wrapTex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27" xfId="0" applyFont="1" applyFill="1" applyBorder="1" applyAlignment="1">
      <alignment horizontal="center" vertical="center"/>
    </xf>
    <xf numFmtId="0" fontId="6" fillId="0" borderId="228" xfId="0" applyFont="1" applyFill="1" applyBorder="1" applyAlignment="1">
      <alignment horizontal="center" vertical="center"/>
    </xf>
    <xf numFmtId="0" fontId="6" fillId="0" borderId="229" xfId="0" applyFont="1" applyFill="1" applyBorder="1" applyAlignment="1">
      <alignment horizontal="center" vertical="center"/>
    </xf>
    <xf numFmtId="0" fontId="6" fillId="0" borderId="230" xfId="0" applyFont="1" applyFill="1" applyBorder="1" applyAlignment="1">
      <alignment horizontal="center" vertical="center"/>
    </xf>
    <xf numFmtId="0" fontId="6" fillId="0" borderId="231" xfId="0" applyFont="1" applyFill="1" applyBorder="1" applyAlignment="1">
      <alignment horizontal="center" vertical="center"/>
    </xf>
    <xf numFmtId="0" fontId="6" fillId="0" borderId="232" xfId="0" applyFont="1" applyFill="1" applyBorder="1" applyAlignment="1">
      <alignment horizontal="center" vertical="center"/>
    </xf>
    <xf numFmtId="3" fontId="6" fillId="3" borderId="1" xfId="0" applyNumberFormat="1" applyFont="1" applyFill="1" applyBorder="1" applyAlignment="1">
      <alignment horizontal="right" vertical="center"/>
    </xf>
    <xf numFmtId="3" fontId="6" fillId="3" borderId="2" xfId="0" applyNumberFormat="1" applyFont="1" applyFill="1" applyBorder="1" applyAlignment="1">
      <alignment horizontal="right" vertical="center"/>
    </xf>
    <xf numFmtId="0" fontId="6" fillId="3" borderId="5" xfId="0" applyFont="1" applyFill="1" applyBorder="1" applyAlignment="1">
      <alignment vertical="center" wrapText="1"/>
    </xf>
    <xf numFmtId="0" fontId="6" fillId="3" borderId="6"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1" xfId="0" applyFont="1" applyFill="1" applyBorder="1" applyAlignment="1">
      <alignment horizontal="center" vertical="center"/>
    </xf>
    <xf numFmtId="0" fontId="120" fillId="0" borderId="0" xfId="0" applyFont="1" applyFill="1" applyBorder="1" applyAlignment="1">
      <alignment horizontal="left" vertical="top" wrapText="1"/>
    </xf>
    <xf numFmtId="0" fontId="114" fillId="0" borderId="0" xfId="0" applyFont="1" applyFill="1" applyBorder="1" applyAlignment="1">
      <alignment horizontal="left" vertical="top" wrapText="1"/>
    </xf>
    <xf numFmtId="0" fontId="114" fillId="0" borderId="14" xfId="0" applyFont="1" applyBorder="1" applyAlignment="1">
      <alignment horizontal="left" vertical="center" shrinkToFit="1"/>
    </xf>
    <xf numFmtId="0" fontId="114" fillId="0" borderId="21" xfId="0" applyFont="1" applyBorder="1" applyAlignment="1">
      <alignment horizontal="left" vertical="center" shrinkToFit="1"/>
    </xf>
    <xf numFmtId="0" fontId="40" fillId="0" borderId="11" xfId="0" applyFont="1" applyBorder="1" applyAlignment="1">
      <alignment vertical="center"/>
    </xf>
    <xf numFmtId="0" fontId="40" fillId="0" borderId="13" xfId="0" applyFont="1" applyBorder="1" applyAlignment="1">
      <alignment vertical="center"/>
    </xf>
    <xf numFmtId="0" fontId="40" fillId="0" borderId="14" xfId="0" applyFont="1" applyBorder="1" applyAlignment="1">
      <alignment vertical="center"/>
    </xf>
    <xf numFmtId="0" fontId="114" fillId="0" borderId="21" xfId="0" applyFont="1" applyBorder="1" applyAlignment="1">
      <alignment horizontal="center" vertical="center" textRotation="255"/>
    </xf>
    <xf numFmtId="0" fontId="114" fillId="0" borderId="1" xfId="0" applyFont="1" applyBorder="1" applyAlignment="1">
      <alignment horizontal="center" vertical="center"/>
    </xf>
    <xf numFmtId="0" fontId="114" fillId="0" borderId="2" xfId="0" applyFont="1" applyBorder="1" applyAlignment="1">
      <alignment horizontal="center" vertical="center"/>
    </xf>
    <xf numFmtId="0" fontId="114" fillId="0" borderId="3" xfId="0" applyFont="1" applyBorder="1" applyAlignment="1">
      <alignment horizontal="center" vertical="center"/>
    </xf>
    <xf numFmtId="0" fontId="114" fillId="0" borderId="6" xfId="0" applyFont="1" applyBorder="1" applyAlignment="1">
      <alignment horizontal="center" vertical="center"/>
    </xf>
    <xf numFmtId="0" fontId="114" fillId="0" borderId="7" xfId="0" applyFont="1" applyBorder="1" applyAlignment="1">
      <alignment horizontal="center" vertical="center"/>
    </xf>
    <xf numFmtId="0" fontId="114" fillId="0" borderId="8" xfId="0" applyFont="1" applyBorder="1" applyAlignment="1">
      <alignment horizontal="center" vertical="center"/>
    </xf>
    <xf numFmtId="0" fontId="114" fillId="0" borderId="11" xfId="0" applyFont="1" applyBorder="1" applyAlignment="1">
      <alignment vertical="center"/>
    </xf>
    <xf numFmtId="0" fontId="114" fillId="0" borderId="13" xfId="0" applyFont="1" applyBorder="1" applyAlignment="1">
      <alignment vertical="center"/>
    </xf>
    <xf numFmtId="0" fontId="114" fillId="0" borderId="14" xfId="0" applyFont="1" applyBorder="1" applyAlignment="1">
      <alignment vertical="center"/>
    </xf>
    <xf numFmtId="0" fontId="114" fillId="0" borderId="14" xfId="0" applyFont="1" applyBorder="1" applyAlignment="1">
      <alignment horizontal="left" vertical="center"/>
    </xf>
    <xf numFmtId="0" fontId="114" fillId="0" borderId="21" xfId="0" applyFont="1" applyBorder="1" applyAlignment="1">
      <alignment horizontal="left" vertical="center"/>
    </xf>
    <xf numFmtId="0" fontId="114" fillId="0" borderId="21" xfId="0" applyFont="1" applyBorder="1" applyAlignment="1">
      <alignment horizontal="center" vertical="center"/>
    </xf>
    <xf numFmtId="0" fontId="114" fillId="0" borderId="11" xfId="0" applyFont="1" applyBorder="1" applyAlignment="1">
      <alignment vertical="center" shrinkToFit="1"/>
    </xf>
    <xf numFmtId="0" fontId="114" fillId="0" borderId="13" xfId="0" applyFont="1" applyBorder="1" applyAlignment="1">
      <alignment vertical="center" shrinkToFit="1"/>
    </xf>
    <xf numFmtId="0" fontId="114" fillId="0" borderId="14" xfId="0" applyFont="1" applyBorder="1" applyAlignment="1">
      <alignment vertical="center" shrinkToFit="1"/>
    </xf>
    <xf numFmtId="0" fontId="114" fillId="0" borderId="9" xfId="0" applyFont="1" applyBorder="1" applyAlignment="1">
      <alignment horizontal="center" vertical="center" wrapText="1"/>
    </xf>
    <xf numFmtId="0" fontId="114" fillId="0" borderId="12" xfId="0" applyFont="1" applyBorder="1" applyAlignment="1">
      <alignment horizontal="center" vertical="center" wrapText="1"/>
    </xf>
    <xf numFmtId="0" fontId="114" fillId="0" borderId="10" xfId="0" applyFont="1" applyBorder="1" applyAlignment="1">
      <alignment horizontal="center" vertical="center" wrapText="1"/>
    </xf>
    <xf numFmtId="0" fontId="40" fillId="0" borderId="1" xfId="0" applyFont="1" applyBorder="1" applyAlignment="1">
      <alignment vertical="center" wrapText="1"/>
    </xf>
    <xf numFmtId="0" fontId="40" fillId="0" borderId="2" xfId="0" applyFont="1" applyBorder="1" applyAlignment="1">
      <alignment vertical="center" wrapText="1"/>
    </xf>
    <xf numFmtId="0" fontId="40" fillId="0" borderId="3" xfId="0" applyFont="1" applyBorder="1" applyAlignment="1">
      <alignment vertical="center" wrapText="1"/>
    </xf>
    <xf numFmtId="0" fontId="40" fillId="0" borderId="4" xfId="0" applyFont="1" applyBorder="1" applyAlignment="1">
      <alignment vertical="center" wrapText="1"/>
    </xf>
    <xf numFmtId="0" fontId="40" fillId="0" borderId="0" xfId="0" applyFont="1" applyBorder="1" applyAlignment="1">
      <alignment vertical="center" wrapText="1"/>
    </xf>
    <xf numFmtId="0" fontId="40" fillId="0" borderId="5" xfId="0" applyFont="1" applyBorder="1" applyAlignment="1">
      <alignment vertical="center" wrapText="1"/>
    </xf>
    <xf numFmtId="0" fontId="40" fillId="0" borderId="6" xfId="0" applyFont="1" applyBorder="1" applyAlignment="1">
      <alignment vertical="center" wrapText="1"/>
    </xf>
    <xf numFmtId="0" fontId="40" fillId="0" borderId="7" xfId="0" applyFont="1" applyBorder="1" applyAlignment="1">
      <alignment vertical="center" wrapText="1"/>
    </xf>
    <xf numFmtId="0" fontId="40" fillId="0" borderId="8" xfId="0" applyFont="1" applyBorder="1" applyAlignment="1">
      <alignment vertical="center" wrapText="1"/>
    </xf>
    <xf numFmtId="0" fontId="114" fillId="0" borderId="1" xfId="0" applyFont="1" applyBorder="1" applyAlignment="1">
      <alignment vertical="center" wrapText="1"/>
    </xf>
    <xf numFmtId="0" fontId="114" fillId="0" borderId="2" xfId="0" applyFont="1" applyBorder="1" applyAlignment="1">
      <alignment vertical="center" wrapText="1"/>
    </xf>
    <xf numFmtId="0" fontId="114" fillId="0" borderId="3" xfId="0" applyFont="1" applyBorder="1" applyAlignment="1">
      <alignment vertical="center" wrapText="1"/>
    </xf>
    <xf numFmtId="0" fontId="114" fillId="0" borderId="4" xfId="0" applyFont="1" applyBorder="1" applyAlignment="1">
      <alignment vertical="center" wrapText="1"/>
    </xf>
    <xf numFmtId="0" fontId="114" fillId="0" borderId="0" xfId="0" applyFont="1" applyBorder="1" applyAlignment="1">
      <alignment vertical="center" wrapText="1"/>
    </xf>
    <xf numFmtId="0" fontId="114" fillId="0" borderId="5" xfId="0" applyFont="1" applyBorder="1" applyAlignment="1">
      <alignment vertical="center" wrapText="1"/>
    </xf>
    <xf numFmtId="0" fontId="114" fillId="0" borderId="6" xfId="0" applyFont="1" applyBorder="1" applyAlignment="1">
      <alignment vertical="center" wrapText="1"/>
    </xf>
    <xf numFmtId="0" fontId="114" fillId="0" borderId="7" xfId="0" applyFont="1" applyBorder="1" applyAlignment="1">
      <alignment vertical="center" wrapText="1"/>
    </xf>
    <xf numFmtId="0" fontId="114" fillId="0" borderId="8" xfId="0" applyFont="1" applyBorder="1" applyAlignment="1">
      <alignment vertical="center" wrapText="1"/>
    </xf>
    <xf numFmtId="0" fontId="114" fillId="0" borderId="1" xfId="0" applyFont="1" applyBorder="1" applyAlignment="1">
      <alignment horizontal="left" vertical="center"/>
    </xf>
    <xf numFmtId="0" fontId="114" fillId="0" borderId="2" xfId="0" applyFont="1" applyBorder="1" applyAlignment="1">
      <alignment horizontal="left" vertical="center"/>
    </xf>
    <xf numFmtId="0" fontId="114" fillId="0" borderId="3" xfId="0" applyFont="1" applyBorder="1" applyAlignment="1">
      <alignment horizontal="left" vertical="center"/>
    </xf>
    <xf numFmtId="0" fontId="114" fillId="0" borderId="4" xfId="0" applyFont="1" applyBorder="1" applyAlignment="1">
      <alignment horizontal="left" vertical="center"/>
    </xf>
    <xf numFmtId="0" fontId="114" fillId="0" borderId="0" xfId="0" applyFont="1" applyBorder="1" applyAlignment="1">
      <alignment horizontal="left" vertical="center"/>
    </xf>
    <xf numFmtId="0" fontId="114" fillId="0" borderId="5" xfId="0" applyFont="1" applyBorder="1" applyAlignment="1">
      <alignment horizontal="left" vertical="center"/>
    </xf>
    <xf numFmtId="0" fontId="114" fillId="0" borderId="6" xfId="0" applyFont="1" applyBorder="1" applyAlignment="1">
      <alignment horizontal="left" vertical="center"/>
    </xf>
    <xf numFmtId="0" fontId="114" fillId="0" borderId="7" xfId="0" applyFont="1" applyBorder="1" applyAlignment="1">
      <alignment horizontal="left" vertical="center"/>
    </xf>
    <xf numFmtId="0" fontId="114" fillId="0" borderId="8" xfId="0" applyFont="1" applyBorder="1" applyAlignment="1">
      <alignment horizontal="left" vertical="center"/>
    </xf>
    <xf numFmtId="0" fontId="114" fillId="0" borderId="9" xfId="0" applyFont="1" applyBorder="1" applyAlignment="1">
      <alignment horizontal="center" vertical="center"/>
    </xf>
    <xf numFmtId="0" fontId="114" fillId="0" borderId="12" xfId="0" applyFont="1" applyBorder="1" applyAlignment="1">
      <alignment horizontal="center" vertical="center"/>
    </xf>
    <xf numFmtId="0" fontId="114" fillId="0" borderId="10" xfId="0" applyFont="1" applyBorder="1" applyAlignment="1">
      <alignment horizontal="center" vertical="center"/>
    </xf>
    <xf numFmtId="0" fontId="114" fillId="0" borderId="9" xfId="0" applyFont="1" applyBorder="1" applyAlignment="1">
      <alignment horizontal="left" vertical="center"/>
    </xf>
    <xf numFmtId="0" fontId="114" fillId="0" borderId="29" xfId="0" applyFont="1" applyBorder="1" applyAlignment="1">
      <alignment horizontal="left" vertical="center"/>
    </xf>
    <xf numFmtId="0" fontId="114" fillId="0" borderId="10" xfId="0" applyFont="1" applyBorder="1" applyAlignment="1">
      <alignment horizontal="left" vertical="center"/>
    </xf>
    <xf numFmtId="0" fontId="114" fillId="0" borderId="203" xfId="0" applyFont="1" applyBorder="1" applyAlignment="1">
      <alignment horizontal="left" vertical="center"/>
    </xf>
    <xf numFmtId="0" fontId="114" fillId="0" borderId="204" xfId="0" applyFont="1" applyBorder="1" applyAlignment="1">
      <alignment horizontal="left" vertical="center"/>
    </xf>
    <xf numFmtId="0" fontId="114" fillId="0" borderId="21" xfId="0" applyFont="1" applyBorder="1" applyAlignment="1">
      <alignment horizontal="left" vertical="center" wrapText="1"/>
    </xf>
    <xf numFmtId="0" fontId="114" fillId="0" borderId="1" xfId="0" applyFont="1" applyBorder="1" applyAlignment="1">
      <alignment horizontal="left" vertical="center" wrapText="1"/>
    </xf>
    <xf numFmtId="0" fontId="114" fillId="0" borderId="2" xfId="0" applyFont="1" applyBorder="1" applyAlignment="1">
      <alignment horizontal="left" vertical="center" wrapText="1"/>
    </xf>
    <xf numFmtId="0" fontId="114" fillId="0" borderId="3" xfId="0" applyFont="1" applyBorder="1" applyAlignment="1">
      <alignment horizontal="left" vertical="center" wrapText="1"/>
    </xf>
    <xf numFmtId="0" fontId="114" fillId="0" borderId="4" xfId="0" applyFont="1" applyBorder="1" applyAlignment="1">
      <alignment horizontal="left" vertical="center" wrapText="1"/>
    </xf>
    <xf numFmtId="0" fontId="114" fillId="0" borderId="0" xfId="0" applyFont="1" applyBorder="1" applyAlignment="1">
      <alignment horizontal="left" vertical="center" wrapText="1"/>
    </xf>
    <xf numFmtId="0" fontId="114" fillId="0" borderId="5" xfId="0" applyFont="1" applyBorder="1" applyAlignment="1">
      <alignment horizontal="left" vertical="center" wrapText="1"/>
    </xf>
    <xf numFmtId="0" fontId="114" fillId="0" borderId="6" xfId="0" applyFont="1" applyBorder="1" applyAlignment="1">
      <alignment horizontal="left" vertical="center" wrapText="1"/>
    </xf>
    <xf numFmtId="0" fontId="114" fillId="0" borderId="7" xfId="0" applyFont="1" applyBorder="1" applyAlignment="1">
      <alignment horizontal="left" vertical="center" wrapText="1"/>
    </xf>
    <xf numFmtId="0" fontId="114" fillId="0" borderId="8" xfId="0" applyFont="1" applyBorder="1" applyAlignment="1">
      <alignment horizontal="left" vertical="center" wrapText="1"/>
    </xf>
    <xf numFmtId="0" fontId="114" fillId="0" borderId="1" xfId="0" applyFont="1" applyFill="1" applyBorder="1" applyAlignment="1">
      <alignment horizontal="center" vertical="center"/>
    </xf>
    <xf numFmtId="0" fontId="114" fillId="0" borderId="3" xfId="0" applyFont="1" applyFill="1" applyBorder="1" applyAlignment="1">
      <alignment horizontal="center" vertical="center"/>
    </xf>
    <xf numFmtId="0" fontId="114" fillId="0" borderId="4" xfId="0" applyFont="1" applyFill="1" applyBorder="1" applyAlignment="1">
      <alignment horizontal="center" vertical="center"/>
    </xf>
    <xf numFmtId="0" fontId="114" fillId="0" borderId="5" xfId="0" applyFont="1" applyFill="1" applyBorder="1" applyAlignment="1">
      <alignment horizontal="center" vertical="center"/>
    </xf>
    <xf numFmtId="0" fontId="114" fillId="0" borderId="6" xfId="0" applyFont="1" applyFill="1" applyBorder="1" applyAlignment="1">
      <alignment horizontal="center" vertical="center"/>
    </xf>
    <xf numFmtId="0" fontId="114" fillId="0" borderId="8" xfId="0" applyFont="1" applyFill="1" applyBorder="1" applyAlignment="1">
      <alignment horizontal="center" vertical="center"/>
    </xf>
    <xf numFmtId="0" fontId="114" fillId="2" borderId="21" xfId="0" applyFont="1" applyFill="1" applyBorder="1" applyAlignment="1">
      <alignment horizontal="left" vertical="center" wrapText="1"/>
    </xf>
    <xf numFmtId="0" fontId="6" fillId="8" borderId="21"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38" fillId="0" borderId="21" xfId="0" applyFont="1" applyBorder="1" applyAlignment="1">
      <alignment horizontal="center" vertical="center" wrapText="1"/>
    </xf>
    <xf numFmtId="0" fontId="114" fillId="0" borderId="21" xfId="0" applyFont="1" applyBorder="1" applyAlignment="1">
      <alignment horizontal="center" vertical="top"/>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50" fillId="3" borderId="1" xfId="0" applyFont="1" applyFill="1" applyBorder="1" applyAlignment="1">
      <alignment horizontal="left" vertical="center" wrapText="1"/>
    </xf>
    <xf numFmtId="0" fontId="50" fillId="3" borderId="2" xfId="0" applyFont="1" applyFill="1" applyBorder="1" applyAlignment="1">
      <alignment horizontal="left" vertical="center" wrapText="1"/>
    </xf>
    <xf numFmtId="0" fontId="50" fillId="3" borderId="3" xfId="0" applyFont="1" applyFill="1" applyBorder="1" applyAlignment="1">
      <alignment horizontal="left" vertical="center" wrapText="1"/>
    </xf>
    <xf numFmtId="0" fontId="50" fillId="3" borderId="6" xfId="0" applyFont="1" applyFill="1" applyBorder="1" applyAlignment="1">
      <alignment horizontal="left" vertical="center" wrapText="1"/>
    </xf>
    <xf numFmtId="0" fontId="50" fillId="3" borderId="7" xfId="0" applyFont="1" applyFill="1" applyBorder="1" applyAlignment="1">
      <alignment horizontal="left" vertical="center" wrapText="1"/>
    </xf>
    <xf numFmtId="0" fontId="50" fillId="3" borderId="8" xfId="0" applyFont="1" applyFill="1" applyBorder="1" applyAlignment="1">
      <alignment horizontal="left" vertical="center" wrapText="1"/>
    </xf>
    <xf numFmtId="176" fontId="6" fillId="3" borderId="1" xfId="0" applyNumberFormat="1" applyFont="1" applyFill="1" applyBorder="1" applyAlignment="1">
      <alignment horizontal="center" vertical="center" shrinkToFit="1"/>
    </xf>
    <xf numFmtId="176" fontId="6" fillId="3" borderId="2" xfId="0" applyNumberFormat="1" applyFont="1" applyFill="1" applyBorder="1" applyAlignment="1">
      <alignment horizontal="center" vertical="center" shrinkToFit="1"/>
    </xf>
    <xf numFmtId="176" fontId="6" fillId="3" borderId="3" xfId="0" applyNumberFormat="1" applyFont="1" applyFill="1" applyBorder="1" applyAlignment="1">
      <alignment horizontal="center" vertical="center" shrinkToFit="1"/>
    </xf>
    <xf numFmtId="176" fontId="6" fillId="3" borderId="6" xfId="0" applyNumberFormat="1" applyFont="1" applyFill="1" applyBorder="1" applyAlignment="1">
      <alignment horizontal="center" vertical="center" shrinkToFit="1"/>
    </xf>
    <xf numFmtId="176" fontId="6" fillId="3" borderId="7" xfId="0" applyNumberFormat="1" applyFont="1" applyFill="1" applyBorder="1" applyAlignment="1">
      <alignment horizontal="center" vertical="center" shrinkToFit="1"/>
    </xf>
    <xf numFmtId="176" fontId="6" fillId="3" borderId="8" xfId="0" applyNumberFormat="1" applyFont="1" applyFill="1" applyBorder="1" applyAlignment="1">
      <alignment horizontal="center" vertical="center" shrinkToFit="1"/>
    </xf>
    <xf numFmtId="0" fontId="6" fillId="8" borderId="9" xfId="0" applyFont="1" applyFill="1" applyBorder="1" applyAlignment="1">
      <alignment horizontal="left" vertical="center" wrapText="1"/>
    </xf>
    <xf numFmtId="0" fontId="114" fillId="2" borderId="0" xfId="0" applyFont="1" applyFill="1" applyBorder="1" applyAlignment="1">
      <alignment vertical="center" wrapText="1"/>
    </xf>
    <xf numFmtId="0" fontId="6" fillId="0" borderId="21" xfId="0" applyFont="1" applyFill="1" applyBorder="1" applyAlignment="1">
      <alignment horizontal="center" vertical="center" shrinkToFit="1"/>
    </xf>
    <xf numFmtId="0" fontId="50" fillId="0" borderId="21" xfId="0" applyFont="1" applyFill="1" applyBorder="1" applyAlignment="1">
      <alignment horizontal="center" vertical="center" shrinkToFit="1"/>
    </xf>
    <xf numFmtId="0" fontId="50" fillId="3" borderId="1" xfId="0" applyFont="1" applyFill="1" applyBorder="1" applyAlignment="1">
      <alignment vertical="center" wrapText="1"/>
    </xf>
    <xf numFmtId="0" fontId="50" fillId="3" borderId="2" xfId="0" applyFont="1" applyFill="1" applyBorder="1" applyAlignment="1">
      <alignment vertical="center" wrapText="1"/>
    </xf>
    <xf numFmtId="0" fontId="50" fillId="3" borderId="3" xfId="0" applyFont="1" applyFill="1" applyBorder="1" applyAlignment="1">
      <alignment vertical="center" wrapText="1"/>
    </xf>
    <xf numFmtId="0" fontId="50" fillId="3" borderId="6" xfId="0" applyFont="1" applyFill="1" applyBorder="1" applyAlignment="1">
      <alignment vertical="center" wrapText="1"/>
    </xf>
    <xf numFmtId="0" fontId="50" fillId="3" borderId="7" xfId="0" applyFont="1" applyFill="1" applyBorder="1" applyAlignment="1">
      <alignment vertical="center" wrapText="1"/>
    </xf>
    <xf numFmtId="0" fontId="50" fillId="3" borderId="8" xfId="0" applyFont="1" applyFill="1" applyBorder="1" applyAlignment="1">
      <alignment vertical="center" wrapText="1"/>
    </xf>
    <xf numFmtId="0" fontId="6" fillId="8" borderId="0" xfId="0" applyFont="1" applyFill="1" applyAlignment="1">
      <alignment horizontal="left" vertical="top"/>
    </xf>
    <xf numFmtId="0" fontId="6" fillId="3" borderId="1"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6" borderId="1"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8" xfId="0" applyFont="1" applyFill="1" applyBorder="1" applyAlignment="1">
      <alignment horizontal="center" vertical="center"/>
    </xf>
    <xf numFmtId="0" fontId="6" fillId="2" borderId="7" xfId="0" applyFont="1" applyFill="1" applyBorder="1" applyAlignment="1">
      <alignment horizontal="left" vertical="top"/>
    </xf>
    <xf numFmtId="0" fontId="6" fillId="2" borderId="0" xfId="0" applyFont="1" applyFill="1" applyBorder="1" applyAlignment="1">
      <alignment horizontal="left" vertical="top"/>
    </xf>
    <xf numFmtId="0" fontId="6" fillId="0" borderId="226" xfId="0" applyFont="1" applyBorder="1" applyAlignment="1">
      <alignment horizontal="left" vertical="center" wrapText="1"/>
    </xf>
    <xf numFmtId="0" fontId="6" fillId="0" borderId="21" xfId="0" applyFont="1" applyBorder="1" applyAlignment="1">
      <alignment vertical="center"/>
    </xf>
    <xf numFmtId="0" fontId="114" fillId="0" borderId="11" xfId="0" applyFont="1" applyBorder="1" applyAlignment="1">
      <alignment horizontal="left" vertical="center"/>
    </xf>
    <xf numFmtId="0" fontId="114" fillId="0" borderId="13" xfId="0" applyFont="1" applyBorder="1" applyAlignment="1">
      <alignment horizontal="left" vertical="center"/>
    </xf>
    <xf numFmtId="0" fontId="114" fillId="0" borderId="21" xfId="0" applyFont="1" applyBorder="1" applyAlignment="1">
      <alignment horizontal="center" vertical="center" shrinkToFit="1"/>
    </xf>
    <xf numFmtId="0" fontId="6" fillId="3" borderId="11" xfId="0" applyFont="1" applyFill="1" applyBorder="1" applyAlignment="1">
      <alignment vertical="center" shrinkToFit="1"/>
    </xf>
    <xf numFmtId="0" fontId="6" fillId="3" borderId="13" xfId="0" applyFont="1" applyFill="1" applyBorder="1" applyAlignment="1">
      <alignment vertical="center" shrinkToFit="1"/>
    </xf>
    <xf numFmtId="0" fontId="6" fillId="3" borderId="14" xfId="0" applyFont="1" applyFill="1" applyBorder="1" applyAlignment="1">
      <alignment vertical="center" shrinkToFit="1"/>
    </xf>
    <xf numFmtId="0" fontId="6" fillId="3" borderId="11"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0" borderId="0" xfId="0" applyFont="1" applyAlignment="1">
      <alignment horizontal="left" vertical="center" wrapText="1"/>
    </xf>
    <xf numFmtId="0" fontId="6" fillId="0" borderId="227" xfId="0" applyFont="1" applyFill="1" applyBorder="1" applyAlignment="1">
      <alignment vertical="center"/>
    </xf>
    <xf numFmtId="0" fontId="6" fillId="0" borderId="228" xfId="0" applyFont="1" applyFill="1" applyBorder="1" applyAlignment="1">
      <alignment vertical="center"/>
    </xf>
    <xf numFmtId="0" fontId="6" fillId="0" borderId="229" xfId="0" applyFont="1" applyFill="1" applyBorder="1" applyAlignment="1">
      <alignment vertical="center"/>
    </xf>
    <xf numFmtId="0" fontId="114" fillId="0" borderId="33" xfId="0" applyFont="1" applyBorder="1" applyAlignment="1">
      <alignment vertical="center"/>
    </xf>
    <xf numFmtId="0" fontId="114" fillId="0" borderId="34" xfId="0" applyFont="1" applyBorder="1" applyAlignment="1">
      <alignment vertical="center"/>
    </xf>
    <xf numFmtId="0" fontId="114" fillId="0" borderId="35" xfId="0" applyFont="1" applyBorder="1" applyAlignment="1">
      <alignment vertical="center"/>
    </xf>
    <xf numFmtId="0" fontId="114" fillId="0" borderId="22" xfId="0" applyFont="1" applyBorder="1" applyAlignment="1">
      <alignment vertical="center"/>
    </xf>
    <xf numFmtId="0" fontId="114" fillId="0" borderId="23" xfId="0" applyFont="1" applyBorder="1" applyAlignment="1">
      <alignment vertical="center"/>
    </xf>
    <xf numFmtId="0" fontId="114" fillId="0" borderId="24" xfId="0" applyFont="1" applyBorder="1" applyAlignment="1">
      <alignment vertical="center"/>
    </xf>
    <xf numFmtId="0" fontId="114" fillId="0" borderId="11" xfId="0" applyFont="1" applyBorder="1" applyAlignment="1">
      <alignment horizontal="left" vertical="center" shrinkToFit="1"/>
    </xf>
    <xf numFmtId="0" fontId="114" fillId="0" borderId="13" xfId="0" applyFont="1" applyBorder="1" applyAlignment="1">
      <alignment horizontal="left" vertical="center" shrinkToFit="1"/>
    </xf>
    <xf numFmtId="0" fontId="114" fillId="0" borderId="1" xfId="0" applyFont="1" applyBorder="1" applyAlignment="1">
      <alignment vertical="center" shrinkToFit="1"/>
    </xf>
    <xf numFmtId="0" fontId="114" fillId="0" borderId="2" xfId="0" applyFont="1" applyBorder="1" applyAlignment="1">
      <alignment vertical="center" shrinkToFit="1"/>
    </xf>
    <xf numFmtId="0" fontId="114" fillId="0" borderId="3" xfId="0" applyFont="1" applyBorder="1" applyAlignment="1">
      <alignment vertical="center" shrinkToFit="1"/>
    </xf>
    <xf numFmtId="0" fontId="114" fillId="0" borderId="6" xfId="0" applyFont="1" applyBorder="1" applyAlignment="1">
      <alignment vertical="center" shrinkToFit="1"/>
    </xf>
    <xf numFmtId="0" fontId="114" fillId="0" borderId="7" xfId="0" applyFont="1" applyBorder="1" applyAlignment="1">
      <alignment vertical="center" shrinkToFit="1"/>
    </xf>
    <xf numFmtId="0" fontId="114" fillId="0" borderId="8" xfId="0" applyFont="1" applyBorder="1" applyAlignment="1">
      <alignment vertical="center" shrinkToFit="1"/>
    </xf>
    <xf numFmtId="0" fontId="6" fillId="3" borderId="4"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114" fillId="0" borderId="9" xfId="0" applyFont="1" applyBorder="1" applyAlignment="1">
      <alignment horizontal="center" vertical="center" textRotation="255"/>
    </xf>
    <xf numFmtId="0" fontId="114" fillId="0" borderId="12" xfId="0" applyFont="1" applyBorder="1" applyAlignment="1">
      <alignment horizontal="center" vertical="center" textRotation="255"/>
    </xf>
    <xf numFmtId="0" fontId="114" fillId="0" borderId="10" xfId="0" applyFont="1" applyBorder="1" applyAlignment="1">
      <alignment horizontal="center" vertical="center" textRotation="255"/>
    </xf>
    <xf numFmtId="0" fontId="6" fillId="3" borderId="1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114" fillId="0" borderId="21" xfId="0" applyFont="1" applyBorder="1" applyAlignment="1">
      <alignment vertical="center" shrinkToFit="1"/>
    </xf>
    <xf numFmtId="0" fontId="114" fillId="0" borderId="0" xfId="0" applyFont="1" applyBorder="1" applyAlignment="1">
      <alignment vertical="top" wrapText="1"/>
    </xf>
    <xf numFmtId="0" fontId="6" fillId="0" borderId="4" xfId="0" applyFont="1" applyBorder="1" applyAlignment="1">
      <alignment vertical="center" textRotation="255"/>
    </xf>
    <xf numFmtId="0" fontId="6" fillId="0" borderId="6" xfId="0" applyFont="1" applyBorder="1" applyAlignment="1">
      <alignment vertical="center" textRotation="255"/>
    </xf>
    <xf numFmtId="0" fontId="6" fillId="6" borderId="53" xfId="0" applyFont="1" applyFill="1" applyBorder="1" applyAlignment="1">
      <alignment horizontal="left" vertical="center"/>
    </xf>
    <xf numFmtId="0" fontId="6" fillId="6" borderId="7" xfId="0" applyFont="1" applyFill="1" applyBorder="1" applyAlignment="1">
      <alignment horizontal="left" vertical="center"/>
    </xf>
    <xf numFmtId="0" fontId="6" fillId="6" borderId="8" xfId="0" applyFont="1" applyFill="1" applyBorder="1" applyAlignment="1">
      <alignment horizontal="left" vertical="center"/>
    </xf>
    <xf numFmtId="0" fontId="38" fillId="0" borderId="21" xfId="0" applyFont="1" applyBorder="1" applyAlignment="1">
      <alignment horizontal="center" vertical="center"/>
    </xf>
    <xf numFmtId="0" fontId="6" fillId="3" borderId="1" xfId="0" applyFont="1" applyFill="1" applyBorder="1" applyAlignment="1">
      <alignment vertical="center" wrapText="1"/>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114" fillId="0" borderId="30" xfId="0" applyFont="1" applyBorder="1" applyAlignment="1">
      <alignment horizontal="left" vertical="center" shrinkToFit="1"/>
    </xf>
    <xf numFmtId="0" fontId="114" fillId="0" borderId="31" xfId="0" applyFont="1" applyBorder="1" applyAlignment="1">
      <alignment horizontal="left" vertical="center" shrinkToFit="1"/>
    </xf>
    <xf numFmtId="0" fontId="114" fillId="0" borderId="32" xfId="0" applyFont="1" applyBorder="1" applyAlignment="1">
      <alignment horizontal="left" vertical="center" shrinkToFit="1"/>
    </xf>
    <xf numFmtId="0" fontId="6" fillId="0" borderId="226" xfId="0" applyFont="1" applyBorder="1" applyAlignment="1">
      <alignment horizontal="left" vertical="center"/>
    </xf>
    <xf numFmtId="0" fontId="6" fillId="7" borderId="21" xfId="0" applyFont="1" applyFill="1" applyBorder="1" applyAlignment="1">
      <alignment horizontal="left" vertical="center" wrapText="1"/>
    </xf>
    <xf numFmtId="0" fontId="6" fillId="7" borderId="21" xfId="0" applyFont="1" applyFill="1" applyBorder="1" applyAlignment="1">
      <alignment horizontal="left" vertical="center"/>
    </xf>
    <xf numFmtId="0" fontId="6" fillId="0" borderId="9" xfId="0" applyFont="1" applyBorder="1" applyAlignment="1">
      <alignment vertical="center" textRotation="255"/>
    </xf>
    <xf numFmtId="0" fontId="6" fillId="0" borderId="12" xfId="0" applyFont="1" applyBorder="1" applyAlignment="1">
      <alignment vertical="center" textRotation="255"/>
    </xf>
    <xf numFmtId="0" fontId="6" fillId="0" borderId="10" xfId="0" applyFont="1" applyBorder="1" applyAlignment="1">
      <alignment vertical="center" textRotation="255"/>
    </xf>
    <xf numFmtId="0" fontId="6" fillId="0" borderId="0" xfId="0" applyFont="1" applyBorder="1" applyAlignment="1">
      <alignment vertical="top" wrapText="1"/>
    </xf>
    <xf numFmtId="0" fontId="6" fillId="3" borderId="21" xfId="0" applyFont="1" applyFill="1" applyBorder="1" applyAlignment="1">
      <alignment horizontal="left" vertical="top" wrapText="1"/>
    </xf>
    <xf numFmtId="0" fontId="6" fillId="3" borderId="1" xfId="0" applyNumberFormat="1" applyFont="1" applyFill="1" applyBorder="1" applyAlignment="1">
      <alignment horizontal="center" vertical="center"/>
    </xf>
    <xf numFmtId="0" fontId="6" fillId="3" borderId="2"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6" borderId="60" xfId="0" applyFont="1" applyFill="1" applyBorder="1" applyAlignment="1">
      <alignment horizontal="left" vertical="center"/>
    </xf>
    <xf numFmtId="0" fontId="6" fillId="6" borderId="13" xfId="0" applyFont="1" applyFill="1" applyBorder="1" applyAlignment="1">
      <alignment horizontal="left" vertical="center"/>
    </xf>
    <xf numFmtId="0" fontId="6" fillId="6" borderId="14" xfId="0" applyFont="1" applyFill="1" applyBorder="1" applyAlignment="1">
      <alignment horizontal="left" vertical="center"/>
    </xf>
    <xf numFmtId="0" fontId="6" fillId="0" borderId="21" xfId="0" applyFont="1" applyBorder="1" applyAlignment="1">
      <alignment horizontal="center" vertical="center" wrapText="1"/>
    </xf>
    <xf numFmtId="0" fontId="114" fillId="2" borderId="21" xfId="0" applyFont="1" applyFill="1" applyBorder="1" applyAlignment="1">
      <alignment vertical="center" wrapText="1"/>
    </xf>
    <xf numFmtId="0" fontId="114" fillId="0" borderId="21" xfId="0" applyFont="1" applyBorder="1" applyAlignment="1">
      <alignment horizontal="center" vertical="center" wrapText="1"/>
    </xf>
    <xf numFmtId="0" fontId="6" fillId="8" borderId="21" xfId="0" applyFont="1" applyFill="1" applyBorder="1" applyAlignment="1">
      <alignment vertical="center" wrapText="1"/>
    </xf>
    <xf numFmtId="187" fontId="6" fillId="3" borderId="11" xfId="0" applyNumberFormat="1" applyFont="1" applyFill="1" applyBorder="1" applyAlignment="1">
      <alignment horizontal="center" vertical="center"/>
    </xf>
    <xf numFmtId="187" fontId="6" fillId="3" borderId="14" xfId="0" applyNumberFormat="1" applyFont="1" applyFill="1" applyBorder="1" applyAlignment="1">
      <alignment horizontal="center" vertical="center"/>
    </xf>
    <xf numFmtId="0" fontId="38" fillId="0" borderId="11" xfId="0" applyFont="1" applyBorder="1" applyAlignment="1">
      <alignment horizontal="center" vertical="center" wrapText="1" shrinkToFit="1"/>
    </xf>
    <xf numFmtId="0" fontId="38" fillId="0" borderId="14" xfId="0" applyFont="1" applyBorder="1" applyAlignment="1">
      <alignment horizontal="center" vertical="center" shrinkToFit="1"/>
    </xf>
    <xf numFmtId="187" fontId="6" fillId="3" borderId="13" xfId="0" applyNumberFormat="1" applyFont="1" applyFill="1" applyBorder="1" applyAlignment="1">
      <alignment horizontal="center" vertical="center"/>
    </xf>
    <xf numFmtId="0" fontId="38" fillId="0" borderId="21" xfId="0" applyFont="1" applyBorder="1" applyAlignment="1">
      <alignment horizontal="center" vertical="center" shrinkToFit="1"/>
    </xf>
    <xf numFmtId="0" fontId="114" fillId="2" borderId="0" xfId="0" applyFont="1" applyFill="1" applyAlignment="1">
      <alignment horizontal="left" vertical="top" wrapText="1"/>
    </xf>
    <xf numFmtId="0" fontId="38" fillId="0" borderId="11" xfId="0" applyFont="1" applyBorder="1" applyAlignment="1">
      <alignment horizontal="center" vertical="center" shrinkToFit="1"/>
    </xf>
    <xf numFmtId="176" fontId="6" fillId="3" borderId="21" xfId="0" applyNumberFormat="1" applyFont="1" applyFill="1" applyBorder="1" applyAlignment="1">
      <alignment horizontal="center" vertical="center" shrinkToFit="1"/>
    </xf>
    <xf numFmtId="0" fontId="38" fillId="0" borderId="13" xfId="0" applyFont="1" applyBorder="1" applyAlignment="1">
      <alignment horizontal="center" vertical="center" shrinkToFit="1"/>
    </xf>
    <xf numFmtId="0" fontId="38" fillId="0" borderId="1" xfId="0" applyFont="1" applyBorder="1" applyAlignment="1">
      <alignment horizontal="center" vertical="center" wrapText="1" shrinkToFit="1"/>
    </xf>
    <xf numFmtId="0" fontId="38" fillId="0" borderId="3" xfId="0" applyFont="1" applyBorder="1" applyAlignment="1">
      <alignment horizontal="center" vertical="center" wrapText="1" shrinkToFit="1"/>
    </xf>
    <xf numFmtId="0" fontId="38" fillId="0" borderId="6" xfId="0" applyFont="1" applyBorder="1" applyAlignment="1">
      <alignment horizontal="center" vertical="center" wrapText="1" shrinkToFit="1"/>
    </xf>
    <xf numFmtId="0" fontId="38" fillId="0" borderId="8" xfId="0" applyFont="1" applyBorder="1" applyAlignment="1">
      <alignment horizontal="center" vertical="center" wrapText="1" shrinkToFit="1"/>
    </xf>
    <xf numFmtId="176" fontId="6" fillId="3" borderId="11" xfId="0" applyNumberFormat="1" applyFont="1" applyFill="1" applyBorder="1" applyAlignment="1">
      <alignment horizontal="center" vertical="center" shrinkToFit="1"/>
    </xf>
    <xf numFmtId="176" fontId="6" fillId="3" borderId="13" xfId="0" applyNumberFormat="1" applyFont="1" applyFill="1" applyBorder="1" applyAlignment="1">
      <alignment horizontal="center" vertical="center" shrinkToFit="1"/>
    </xf>
    <xf numFmtId="176" fontId="6" fillId="3" borderId="14" xfId="0" applyNumberFormat="1" applyFont="1" applyFill="1" applyBorder="1" applyAlignment="1">
      <alignment horizontal="center" vertical="center" shrinkToFit="1"/>
    </xf>
    <xf numFmtId="187" fontId="6" fillId="3" borderId="21" xfId="0" applyNumberFormat="1" applyFont="1" applyFill="1" applyBorder="1" applyAlignment="1">
      <alignment horizontal="center" vertical="center"/>
    </xf>
    <xf numFmtId="0" fontId="6" fillId="2" borderId="0" xfId="0" applyFont="1" applyFill="1" applyAlignment="1">
      <alignment horizontal="left" vertical="top"/>
    </xf>
    <xf numFmtId="0" fontId="6" fillId="3" borderId="21" xfId="0" applyFont="1" applyFill="1" applyBorder="1" applyAlignment="1">
      <alignment horizontal="left" vertical="center" wrapText="1"/>
    </xf>
    <xf numFmtId="0" fontId="89" fillId="2" borderId="0" xfId="0" applyFont="1" applyFill="1" applyAlignment="1">
      <alignment horizontal="left" vertical="center" wrapText="1"/>
    </xf>
    <xf numFmtId="0" fontId="38" fillId="0" borderId="21" xfId="0" applyFont="1" applyBorder="1" applyAlignment="1">
      <alignment horizontal="center" vertical="center" wrapText="1" shrinkToFit="1"/>
    </xf>
    <xf numFmtId="0" fontId="38" fillId="8" borderId="211" xfId="0" applyFont="1" applyFill="1" applyBorder="1" applyAlignment="1">
      <alignment horizontal="left" vertical="top"/>
    </xf>
    <xf numFmtId="0" fontId="38" fillId="6" borderId="13" xfId="0" applyFont="1" applyFill="1" applyBorder="1" applyAlignment="1">
      <alignment horizontal="center" vertical="center"/>
    </xf>
    <xf numFmtId="0" fontId="40" fillId="0" borderId="1" xfId="0" applyFont="1" applyBorder="1" applyAlignment="1">
      <alignment horizontal="center" vertical="center"/>
    </xf>
    <xf numFmtId="0" fontId="40" fillId="0" borderId="3" xfId="0" applyFont="1" applyBorder="1" applyAlignment="1">
      <alignment horizontal="center" vertical="center"/>
    </xf>
    <xf numFmtId="0" fontId="40" fillId="0" borderId="6" xfId="0" applyFont="1" applyBorder="1" applyAlignment="1">
      <alignment horizontal="center" vertical="center"/>
    </xf>
    <xf numFmtId="0" fontId="40" fillId="0" borderId="8" xfId="0" applyFont="1" applyBorder="1" applyAlignment="1">
      <alignment horizontal="center" vertical="center"/>
    </xf>
    <xf numFmtId="0" fontId="40" fillId="0" borderId="1" xfId="0" applyFont="1" applyBorder="1" applyAlignment="1">
      <alignment horizontal="left" vertical="center" indent="1"/>
    </xf>
    <xf numFmtId="0" fontId="40" fillId="0" borderId="2" xfId="0" applyFont="1" applyBorder="1" applyAlignment="1">
      <alignment horizontal="left" vertical="center" indent="1"/>
    </xf>
    <xf numFmtId="0" fontId="40" fillId="0" borderId="6" xfId="0" applyFont="1" applyBorder="1" applyAlignment="1">
      <alignment horizontal="left" vertical="center" indent="1"/>
    </xf>
    <xf numFmtId="0" fontId="40" fillId="0" borderId="7" xfId="0" applyFont="1" applyBorder="1" applyAlignment="1">
      <alignment horizontal="left" vertical="center" indent="1"/>
    </xf>
    <xf numFmtId="183" fontId="40" fillId="0" borderId="1" xfId="0" applyNumberFormat="1" applyFont="1" applyBorder="1">
      <alignment vertical="center"/>
    </xf>
    <xf numFmtId="183" fontId="40" fillId="0" borderId="2" xfId="0" applyNumberFormat="1" applyFont="1" applyBorder="1">
      <alignment vertical="center"/>
    </xf>
    <xf numFmtId="183" fontId="40" fillId="0" borderId="6" xfId="0" applyNumberFormat="1" applyFont="1" applyBorder="1">
      <alignment vertical="center"/>
    </xf>
    <xf numFmtId="183" fontId="40" fillId="0" borderId="7" xfId="0" applyNumberFormat="1" applyFont="1" applyBorder="1">
      <alignment vertical="center"/>
    </xf>
    <xf numFmtId="0" fontId="40" fillId="0" borderId="2" xfId="0" applyFont="1" applyBorder="1">
      <alignment vertical="center"/>
    </xf>
    <xf numFmtId="0" fontId="40" fillId="0" borderId="3" xfId="0" applyFont="1" applyBorder="1">
      <alignment vertical="center"/>
    </xf>
    <xf numFmtId="0" fontId="40" fillId="0" borderId="7" xfId="0" applyFont="1" applyBorder="1">
      <alignment vertical="center"/>
    </xf>
    <xf numFmtId="0" fontId="40" fillId="0" borderId="8" xfId="0" applyFont="1" applyBorder="1">
      <alignment vertical="center"/>
    </xf>
    <xf numFmtId="0" fontId="40" fillId="0" borderId="4" xfId="0" applyFont="1" applyBorder="1" applyAlignment="1">
      <alignment horizontal="right" vertical="center" indent="1"/>
    </xf>
    <xf numFmtId="0" fontId="40" fillId="0" borderId="0" xfId="0" applyFont="1" applyBorder="1" applyAlignment="1">
      <alignment horizontal="right" vertical="center" indent="1"/>
    </xf>
    <xf numFmtId="0" fontId="40" fillId="0" borderId="6" xfId="0" applyFont="1" applyBorder="1" applyAlignment="1">
      <alignment horizontal="right" vertical="center" indent="1"/>
    </xf>
    <xf numFmtId="0" fontId="102" fillId="0" borderId="1" xfId="0" applyFont="1" applyBorder="1" applyAlignment="1">
      <alignment horizontal="center" vertical="center"/>
    </xf>
    <xf numFmtId="0" fontId="102" fillId="0" borderId="4" xfId="0" applyFont="1" applyBorder="1" applyAlignment="1">
      <alignment horizontal="center" vertical="center"/>
    </xf>
    <xf numFmtId="0" fontId="38" fillId="0" borderId="2" xfId="0" applyFont="1" applyBorder="1" applyAlignment="1">
      <alignment horizontal="center" vertical="center" shrinkToFit="1"/>
    </xf>
    <xf numFmtId="0" fontId="38" fillId="0" borderId="3" xfId="0" applyFont="1" applyBorder="1" applyAlignment="1">
      <alignment horizontal="center" vertical="center" shrinkToFit="1"/>
    </xf>
    <xf numFmtId="0" fontId="38" fillId="0" borderId="0" xfId="0" applyFont="1" applyBorder="1" applyAlignment="1">
      <alignment horizontal="center" vertical="center" shrinkToFit="1"/>
    </xf>
    <xf numFmtId="0" fontId="38" fillId="0" borderId="5" xfId="0" applyFont="1" applyBorder="1" applyAlignment="1">
      <alignment horizontal="center" vertical="center" shrinkToFit="1"/>
    </xf>
    <xf numFmtId="0" fontId="40" fillId="0" borderId="10" xfId="0" applyFont="1" applyBorder="1" applyAlignment="1">
      <alignment horizontal="center" vertical="center"/>
    </xf>
    <xf numFmtId="0" fontId="40" fillId="0" borderId="9" xfId="0" applyFont="1" applyBorder="1" applyAlignment="1">
      <alignment horizontal="center" vertical="center"/>
    </xf>
    <xf numFmtId="0" fontId="40" fillId="0" borderId="4" xfId="0" applyFont="1" applyBorder="1" applyAlignment="1">
      <alignment horizontal="left" vertical="center" indent="1"/>
    </xf>
    <xf numFmtId="0" fontId="40" fillId="0" borderId="0" xfId="0" applyFont="1" applyBorder="1" applyAlignment="1">
      <alignment horizontal="left" vertical="center" indent="1"/>
    </xf>
    <xf numFmtId="0" fontId="40" fillId="0" borderId="1" xfId="0" applyFont="1" applyBorder="1" applyAlignment="1">
      <alignment horizontal="right" vertical="center"/>
    </xf>
    <xf numFmtId="0" fontId="40" fillId="0" borderId="2" xfId="0" applyFont="1" applyBorder="1" applyAlignment="1">
      <alignment horizontal="right" vertical="center"/>
    </xf>
    <xf numFmtId="0" fontId="40" fillId="0" borderId="6" xfId="0" applyFont="1" applyBorder="1" applyAlignment="1">
      <alignment horizontal="right" vertical="center"/>
    </xf>
    <xf numFmtId="0" fontId="40" fillId="0" borderId="7" xfId="0" applyFont="1" applyBorder="1" applyAlignment="1">
      <alignment horizontal="right" vertical="center"/>
    </xf>
    <xf numFmtId="0" fontId="40" fillId="0" borderId="2" xfId="0" applyFont="1" applyBorder="1" applyAlignment="1">
      <alignment vertical="center" shrinkToFit="1"/>
    </xf>
    <xf numFmtId="0" fontId="40" fillId="0" borderId="3" xfId="0" applyFont="1" applyBorder="1" applyAlignment="1">
      <alignment vertical="center" shrinkToFit="1"/>
    </xf>
    <xf numFmtId="0" fontId="40" fillId="0" borderId="7" xfId="0" applyFont="1" applyBorder="1" applyAlignment="1">
      <alignment vertical="center" shrinkToFit="1"/>
    </xf>
    <xf numFmtId="0" fontId="40" fillId="0" borderId="8" xfId="0" applyFont="1" applyBorder="1" applyAlignment="1">
      <alignment vertical="center" shrinkToFit="1"/>
    </xf>
    <xf numFmtId="0" fontId="40" fillId="0" borderId="4" xfId="0" applyFont="1" applyBorder="1" applyAlignment="1">
      <alignment horizontal="left" vertical="center" indent="2"/>
    </xf>
    <xf numFmtId="0" fontId="40" fillId="0" borderId="0" xfId="0" applyFont="1" applyBorder="1" applyAlignment="1">
      <alignment horizontal="left" vertical="center" indent="2"/>
    </xf>
    <xf numFmtId="0" fontId="40" fillId="0" borderId="4" xfId="0" applyFont="1" applyBorder="1" applyAlignment="1">
      <alignment horizontal="center" vertical="center"/>
    </xf>
    <xf numFmtId="0" fontId="40" fillId="0" borderId="5" xfId="0" applyFont="1" applyBorder="1" applyAlignment="1">
      <alignment horizontal="center" vertical="center"/>
    </xf>
    <xf numFmtId="183" fontId="40" fillId="0" borderId="4" xfId="0" applyNumberFormat="1" applyFont="1" applyBorder="1">
      <alignment vertical="center"/>
    </xf>
    <xf numFmtId="183" fontId="40" fillId="0" borderId="0" xfId="0" applyNumberFormat="1" applyFont="1" applyBorder="1">
      <alignment vertical="center"/>
    </xf>
    <xf numFmtId="0" fontId="40" fillId="0" borderId="0" xfId="0" applyFont="1" applyBorder="1">
      <alignment vertical="center"/>
    </xf>
    <xf numFmtId="0" fontId="40" fillId="0" borderId="5" xfId="0" applyFont="1" applyBorder="1">
      <alignment vertical="center"/>
    </xf>
    <xf numFmtId="0" fontId="37" fillId="0" borderId="6" xfId="0" applyFont="1" applyBorder="1" applyAlignment="1">
      <alignment horizontal="right" vertical="center" indent="2"/>
    </xf>
    <xf numFmtId="0" fontId="37" fillId="0" borderId="7" xfId="0" applyFont="1" applyBorder="1" applyAlignment="1">
      <alignment horizontal="right" vertical="center" indent="2"/>
    </xf>
    <xf numFmtId="0" fontId="37" fillId="0" borderId="8" xfId="0" applyFont="1" applyBorder="1" applyAlignment="1">
      <alignment horizontal="right" vertical="center" indent="2"/>
    </xf>
    <xf numFmtId="183" fontId="40" fillId="14" borderId="1" xfId="0" applyNumberFormat="1" applyFont="1" applyFill="1" applyBorder="1">
      <alignment vertical="center"/>
    </xf>
    <xf numFmtId="183" fontId="40" fillId="14" borderId="2" xfId="0" applyNumberFormat="1" applyFont="1" applyFill="1" applyBorder="1">
      <alignment vertical="center"/>
    </xf>
    <xf numFmtId="183" fontId="40" fillId="14" borderId="6" xfId="0" applyNumberFormat="1" applyFont="1" applyFill="1" applyBorder="1">
      <alignment vertical="center"/>
    </xf>
    <xf numFmtId="183" fontId="40" fillId="14" borderId="7" xfId="0" applyNumberFormat="1" applyFont="1" applyFill="1" applyBorder="1">
      <alignment vertical="center"/>
    </xf>
    <xf numFmtId="183" fontId="40" fillId="0" borderId="1" xfId="0" applyNumberFormat="1" applyFont="1" applyBorder="1" applyAlignment="1">
      <alignment horizontal="center" vertical="center"/>
    </xf>
    <xf numFmtId="183" fontId="40" fillId="0" borderId="3" xfId="0" applyNumberFormat="1" applyFont="1" applyBorder="1" applyAlignment="1">
      <alignment horizontal="center" vertical="center"/>
    </xf>
    <xf numFmtId="183" fontId="40" fillId="0" borderId="6" xfId="0" applyNumberFormat="1" applyFont="1" applyBorder="1" applyAlignment="1">
      <alignment horizontal="center" vertical="center"/>
    </xf>
    <xf numFmtId="183" fontId="40" fillId="0" borderId="8" xfId="0" applyNumberFormat="1" applyFont="1" applyBorder="1" applyAlignment="1">
      <alignment horizontal="center" vertical="center"/>
    </xf>
    <xf numFmtId="0" fontId="40" fillId="0" borderId="1" xfId="0" applyFont="1" applyBorder="1" applyAlignment="1">
      <alignment vertical="center" shrinkToFit="1"/>
    </xf>
    <xf numFmtId="0" fontId="40" fillId="0" borderId="6" xfId="0" applyFont="1" applyBorder="1" applyAlignment="1">
      <alignment vertical="center" shrinkToFit="1"/>
    </xf>
    <xf numFmtId="0" fontId="40" fillId="0" borderId="215" xfId="0" applyFont="1" applyBorder="1" applyAlignment="1">
      <alignment horizontal="center" vertical="center"/>
    </xf>
    <xf numFmtId="0" fontId="40" fillId="1" borderId="21" xfId="0" applyFont="1" applyFill="1" applyBorder="1" applyAlignment="1">
      <alignment horizontal="center" vertical="center"/>
    </xf>
    <xf numFmtId="0" fontId="99" fillId="0" borderId="9" xfId="0" applyFont="1" applyBorder="1" applyAlignment="1">
      <alignment vertical="center" textRotation="255" shrinkToFit="1"/>
    </xf>
    <xf numFmtId="0" fontId="99" fillId="0" borderId="12" xfId="0" applyFont="1" applyBorder="1" applyAlignment="1">
      <alignment vertical="center" textRotation="255" shrinkToFit="1"/>
    </xf>
    <xf numFmtId="0" fontId="99" fillId="0" borderId="10" xfId="0" applyFont="1" applyBorder="1" applyAlignment="1">
      <alignment vertical="center" textRotation="255" shrinkToFit="1"/>
    </xf>
    <xf numFmtId="0" fontId="40" fillId="0" borderId="1" xfId="0" applyFont="1" applyBorder="1">
      <alignment vertical="center"/>
    </xf>
    <xf numFmtId="0" fontId="40" fillId="0" borderId="6" xfId="0" applyFont="1" applyBorder="1">
      <alignment vertical="center"/>
    </xf>
    <xf numFmtId="0" fontId="40" fillId="14" borderId="1" xfId="0" applyFont="1" applyFill="1" applyBorder="1" applyAlignment="1">
      <alignment horizontal="center" vertical="center"/>
    </xf>
    <xf numFmtId="0" fontId="40" fillId="14" borderId="3" xfId="0" applyFont="1" applyFill="1" applyBorder="1" applyAlignment="1">
      <alignment horizontal="center" vertical="center"/>
    </xf>
    <xf numFmtId="0" fontId="40" fillId="14" borderId="6" xfId="0" applyFont="1" applyFill="1" applyBorder="1" applyAlignment="1">
      <alignment horizontal="center" vertical="center"/>
    </xf>
    <xf numFmtId="0" fontId="40" fillId="14" borderId="8" xfId="0" applyFont="1" applyFill="1" applyBorder="1" applyAlignment="1">
      <alignment horizontal="center" vertical="center"/>
    </xf>
    <xf numFmtId="183" fontId="40" fillId="0" borderId="1" xfId="0" applyNumberFormat="1" applyFont="1" applyFill="1" applyBorder="1" applyAlignment="1">
      <alignment horizontal="center" vertical="center"/>
    </xf>
    <xf numFmtId="183" fontId="40" fillId="0" borderId="3" xfId="0" applyNumberFormat="1" applyFont="1" applyFill="1" applyBorder="1" applyAlignment="1">
      <alignment horizontal="center" vertical="center"/>
    </xf>
    <xf numFmtId="183" fontId="40" fillId="0" borderId="6" xfId="0" applyNumberFormat="1" applyFont="1" applyFill="1" applyBorder="1" applyAlignment="1">
      <alignment horizontal="center" vertical="center"/>
    </xf>
    <xf numFmtId="183" fontId="40" fillId="0" borderId="8" xfId="0" applyNumberFormat="1" applyFont="1" applyFill="1" applyBorder="1" applyAlignment="1">
      <alignment horizontal="center" vertical="center"/>
    </xf>
    <xf numFmtId="0" fontId="40" fillId="0" borderId="55" xfId="0" applyFont="1" applyBorder="1" applyAlignment="1">
      <alignment horizontal="center" vertical="center"/>
    </xf>
    <xf numFmtId="0" fontId="40" fillId="0" borderId="21" xfId="0" applyFont="1" applyBorder="1" applyAlignment="1">
      <alignment horizontal="center" vertical="center"/>
    </xf>
    <xf numFmtId="0" fontId="37" fillId="0" borderId="21" xfId="0" applyFont="1" applyBorder="1" applyAlignment="1">
      <alignment vertical="center" shrinkToFit="1"/>
    </xf>
    <xf numFmtId="0" fontId="40" fillId="14" borderId="21" xfId="0" applyFont="1" applyFill="1" applyBorder="1" applyAlignment="1">
      <alignment horizontal="center" vertical="center"/>
    </xf>
    <xf numFmtId="183" fontId="40" fillId="0" borderId="21" xfId="0" applyNumberFormat="1" applyFont="1" applyFill="1" applyBorder="1" applyAlignment="1">
      <alignment horizontal="center" vertical="center"/>
    </xf>
    <xf numFmtId="0" fontId="50" fillId="0" borderId="21" xfId="0" applyFont="1" applyBorder="1">
      <alignment vertical="center"/>
    </xf>
    <xf numFmtId="0" fontId="98" fillId="0" borderId="9" xfId="0" applyFont="1" applyBorder="1" applyAlignment="1">
      <alignment vertical="center" textRotation="255" shrinkToFit="1"/>
    </xf>
    <xf numFmtId="0" fontId="98" fillId="0" borderId="12" xfId="0" applyFont="1" applyBorder="1" applyAlignment="1">
      <alignment vertical="center" textRotation="255" shrinkToFit="1"/>
    </xf>
    <xf numFmtId="0" fontId="98" fillId="0" borderId="10" xfId="0" applyFont="1" applyBorder="1" applyAlignment="1">
      <alignment vertical="center" textRotation="255" shrinkToFit="1"/>
    </xf>
    <xf numFmtId="0" fontId="38" fillId="0" borderId="21" xfId="0" applyFont="1" applyBorder="1">
      <alignment vertical="center"/>
    </xf>
    <xf numFmtId="0" fontId="6" fillId="8" borderId="0" xfId="0" applyFont="1" applyFill="1" applyBorder="1" applyAlignment="1">
      <alignment horizontal="left" vertical="center"/>
    </xf>
    <xf numFmtId="0" fontId="38" fillId="0" borderId="0" xfId="0" applyFont="1" applyBorder="1" applyAlignment="1">
      <alignment horizontal="left" vertical="top" wrapText="1"/>
    </xf>
    <xf numFmtId="0" fontId="38" fillId="0" borderId="214" xfId="0" applyFont="1" applyBorder="1" applyAlignment="1">
      <alignment horizontal="left" vertical="top" wrapText="1"/>
    </xf>
    <xf numFmtId="0" fontId="40" fillId="0" borderId="21" xfId="0" applyFont="1" applyFill="1" applyBorder="1" applyAlignment="1">
      <alignment horizontal="center" vertical="center"/>
    </xf>
    <xf numFmtId="0" fontId="40" fillId="0" borderId="9" xfId="0" applyFont="1" applyFill="1" applyBorder="1" applyAlignment="1">
      <alignment horizontal="center" vertical="center" wrapText="1"/>
    </xf>
    <xf numFmtId="0" fontId="40" fillId="0" borderId="21"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12" xfId="0" applyFont="1" applyFill="1" applyBorder="1" applyAlignment="1">
      <alignment horizontal="center" wrapText="1"/>
    </xf>
    <xf numFmtId="0" fontId="37" fillId="0" borderId="4" xfId="0" applyFont="1" applyFill="1" applyBorder="1" applyAlignment="1">
      <alignment horizontal="left" wrapText="1"/>
    </xf>
    <xf numFmtId="0" fontId="37" fillId="0" borderId="0" xfId="0" applyFont="1" applyFill="1" applyBorder="1" applyAlignment="1">
      <alignment horizontal="left" wrapText="1"/>
    </xf>
    <xf numFmtId="0" fontId="37" fillId="0" borderId="5" xfId="0" applyFont="1" applyFill="1" applyBorder="1" applyAlignment="1">
      <alignment horizontal="left" wrapText="1"/>
    </xf>
    <xf numFmtId="0" fontId="37" fillId="0" borderId="6" xfId="0" applyFont="1" applyFill="1" applyBorder="1" applyAlignment="1">
      <alignment horizontal="left" wrapText="1"/>
    </xf>
    <xf numFmtId="0" fontId="37" fillId="0" borderId="7" xfId="0" applyFont="1" applyFill="1" applyBorder="1" applyAlignment="1">
      <alignment horizontal="left" wrapText="1"/>
    </xf>
    <xf numFmtId="0" fontId="37" fillId="0" borderId="8" xfId="0" applyFont="1" applyFill="1" applyBorder="1" applyAlignment="1">
      <alignment horizontal="left" wrapText="1"/>
    </xf>
    <xf numFmtId="0" fontId="104" fillId="0" borderId="13" xfId="0" applyFont="1" applyBorder="1" applyAlignment="1">
      <alignment horizontal="right" vertical="center"/>
    </xf>
    <xf numFmtId="0" fontId="114" fillId="0" borderId="0" xfId="0" applyFont="1" applyAlignment="1">
      <alignment vertical="top" wrapText="1"/>
    </xf>
    <xf numFmtId="0" fontId="6" fillId="0" borderId="54" xfId="0" applyFont="1" applyFill="1" applyBorder="1" applyAlignment="1">
      <alignment horizontal="center" vertical="center" shrinkToFit="1"/>
    </xf>
    <xf numFmtId="0" fontId="6" fillId="0" borderId="46" xfId="0" applyFont="1" applyFill="1" applyBorder="1" applyAlignment="1">
      <alignment horizontal="center" vertical="center" shrinkToFit="1"/>
    </xf>
    <xf numFmtId="0" fontId="6" fillId="3" borderId="4"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6"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176" fontId="6" fillId="3" borderId="4" xfId="0" applyNumberFormat="1" applyFont="1" applyFill="1" applyBorder="1" applyAlignment="1">
      <alignment horizontal="right" vertical="center" shrinkToFit="1"/>
    </xf>
    <xf numFmtId="176" fontId="6" fillId="3" borderId="0" xfId="0" applyNumberFormat="1" applyFont="1" applyFill="1" applyBorder="1" applyAlignment="1">
      <alignment horizontal="right" vertical="center" shrinkToFit="1"/>
    </xf>
    <xf numFmtId="176" fontId="6" fillId="3" borderId="181" xfId="0" applyNumberFormat="1" applyFont="1" applyFill="1" applyBorder="1" applyAlignment="1">
      <alignment horizontal="right" vertical="center" shrinkToFit="1"/>
    </xf>
    <xf numFmtId="176" fontId="6" fillId="3" borderId="6" xfId="0" applyNumberFormat="1" applyFont="1" applyFill="1" applyBorder="1" applyAlignment="1">
      <alignment horizontal="right" vertical="center" shrinkToFit="1"/>
    </xf>
    <xf numFmtId="176" fontId="6" fillId="3" borderId="7" xfId="0" applyNumberFormat="1" applyFont="1" applyFill="1" applyBorder="1" applyAlignment="1">
      <alignment horizontal="right" vertical="center" shrinkToFit="1"/>
    </xf>
    <xf numFmtId="176" fontId="6" fillId="3" borderId="51" xfId="0" applyNumberFormat="1" applyFont="1" applyFill="1" applyBorder="1" applyAlignment="1">
      <alignment horizontal="right" vertical="center" shrinkToFit="1"/>
    </xf>
    <xf numFmtId="0" fontId="38" fillId="0" borderId="1" xfId="0" applyFont="1" applyBorder="1" applyAlignment="1">
      <alignment horizontal="left" vertical="center" wrapText="1"/>
    </xf>
    <xf numFmtId="0" fontId="38" fillId="0" borderId="2" xfId="0" applyFont="1" applyBorder="1" applyAlignment="1">
      <alignment horizontal="left" vertical="center" wrapText="1"/>
    </xf>
    <xf numFmtId="0" fontId="38" fillId="0" borderId="3" xfId="0" applyFont="1" applyBorder="1" applyAlignment="1">
      <alignment horizontal="left" vertical="center" wrapText="1"/>
    </xf>
    <xf numFmtId="0" fontId="38" fillId="0" borderId="4" xfId="0" applyFont="1" applyBorder="1" applyAlignment="1">
      <alignment horizontal="left" vertical="center" wrapText="1"/>
    </xf>
    <xf numFmtId="0" fontId="38" fillId="0" borderId="0" xfId="0" applyFont="1" applyBorder="1" applyAlignment="1">
      <alignment horizontal="left" vertical="center" wrapText="1"/>
    </xf>
    <xf numFmtId="0" fontId="38" fillId="0" borderId="5" xfId="0" applyFont="1" applyBorder="1" applyAlignment="1">
      <alignment horizontal="left" vertical="center" wrapText="1"/>
    </xf>
    <xf numFmtId="0" fontId="38" fillId="0" borderId="6" xfId="0" applyFont="1" applyBorder="1" applyAlignment="1">
      <alignment horizontal="left" vertical="center" wrapText="1"/>
    </xf>
    <xf numFmtId="0" fontId="38" fillId="0" borderId="7" xfId="0" applyFont="1" applyBorder="1" applyAlignment="1">
      <alignment horizontal="left" vertical="center" wrapText="1"/>
    </xf>
    <xf numFmtId="0" fontId="38" fillId="0" borderId="8" xfId="0" applyFont="1" applyBorder="1" applyAlignment="1">
      <alignment horizontal="left" vertical="center" wrapText="1"/>
    </xf>
    <xf numFmtId="0" fontId="85" fillId="0" borderId="0" xfId="2" applyFont="1" applyAlignment="1">
      <alignment horizontal="right" vertical="center" shrinkToFit="1"/>
    </xf>
    <xf numFmtId="0" fontId="0" fillId="6" borderId="0" xfId="0" applyFill="1" applyAlignment="1">
      <alignment horizontal="right" vertical="center" shrinkToFit="1"/>
    </xf>
    <xf numFmtId="0" fontId="35" fillId="11" borderId="9" xfId="0" applyFont="1" applyFill="1" applyBorder="1" applyAlignment="1" applyProtection="1">
      <alignment horizontal="center" vertical="center" wrapText="1"/>
      <protection locked="0"/>
    </xf>
    <xf numFmtId="0" fontId="0" fillId="11" borderId="11" xfId="0" applyFont="1" applyFill="1" applyBorder="1" applyAlignment="1" applyProtection="1">
      <alignment horizontal="left" vertical="top" wrapText="1"/>
      <protection locked="0"/>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35" fillId="11" borderId="7" xfId="0" applyFont="1" applyFill="1" applyBorder="1" applyAlignment="1" applyProtection="1">
      <alignment horizontal="left" vertical="top" wrapText="1"/>
      <protection locked="0"/>
    </xf>
    <xf numFmtId="0" fontId="35" fillId="0" borderId="7" xfId="0" applyFont="1" applyBorder="1" applyAlignment="1">
      <alignment horizontal="left" vertical="top" wrapText="1"/>
    </xf>
    <xf numFmtId="0" fontId="35" fillId="0" borderId="8" xfId="0" applyFont="1" applyBorder="1" applyAlignment="1">
      <alignment horizontal="left" vertical="top" wrapText="1"/>
    </xf>
    <xf numFmtId="0" fontId="44" fillId="0" borderId="0" xfId="0" applyFont="1" applyBorder="1" applyAlignment="1" applyProtection="1">
      <alignment horizontal="left" vertical="top" wrapText="1"/>
    </xf>
    <xf numFmtId="0" fontId="35" fillId="11" borderId="1" xfId="0" applyFont="1" applyFill="1" applyBorder="1" applyAlignment="1" applyProtection="1">
      <alignment horizontal="center" vertical="center" wrapText="1"/>
      <protection locked="0"/>
    </xf>
    <xf numFmtId="0" fontId="0" fillId="0" borderId="6" xfId="0" applyBorder="1" applyAlignment="1">
      <alignment horizontal="center" vertical="center" wrapText="1"/>
    </xf>
    <xf numFmtId="0" fontId="49" fillId="11" borderId="1" xfId="0" applyFont="1" applyFill="1" applyBorder="1" applyAlignment="1" applyProtection="1">
      <alignment horizontal="center" vertical="center" wrapText="1"/>
      <protection locked="0"/>
    </xf>
    <xf numFmtId="0" fontId="39" fillId="0" borderId="4" xfId="0" applyFont="1" applyBorder="1" applyAlignment="1">
      <alignment vertical="center"/>
    </xf>
    <xf numFmtId="0" fontId="39" fillId="0" borderId="6" xfId="0" applyFont="1" applyBorder="1" applyAlignment="1">
      <alignment vertical="center"/>
    </xf>
    <xf numFmtId="0" fontId="49" fillId="11" borderId="7" xfId="0" applyFont="1" applyFill="1" applyBorder="1" applyAlignment="1" applyProtection="1">
      <alignment horizontal="left" vertical="center" wrapText="1"/>
      <protection locked="0"/>
    </xf>
    <xf numFmtId="0" fontId="39" fillId="0" borderId="7" xfId="0" applyFont="1" applyBorder="1" applyAlignment="1">
      <alignment vertical="center" wrapText="1"/>
    </xf>
    <xf numFmtId="0" fontId="39" fillId="0" borderId="8" xfId="0" applyFont="1" applyBorder="1" applyAlignment="1">
      <alignment vertical="center" wrapText="1"/>
    </xf>
    <xf numFmtId="190" fontId="54" fillId="0" borderId="11" xfId="0" applyNumberFormat="1" applyFont="1" applyBorder="1" applyAlignment="1" applyProtection="1">
      <alignment horizontal="center" vertical="center"/>
    </xf>
    <xf numFmtId="0" fontId="0" fillId="0" borderId="14" xfId="0" applyBorder="1" applyAlignment="1">
      <alignment vertical="center"/>
    </xf>
    <xf numFmtId="192" fontId="53" fillId="0" borderId="90" xfId="0" applyNumberFormat="1" applyFont="1" applyBorder="1" applyAlignment="1" applyProtection="1">
      <alignment horizontal="center" vertical="center"/>
    </xf>
    <xf numFmtId="0" fontId="39" fillId="0" borderId="91" xfId="0" applyFont="1" applyBorder="1" applyAlignment="1">
      <alignment vertical="center"/>
    </xf>
    <xf numFmtId="0" fontId="60" fillId="0" borderId="93" xfId="0" applyFont="1" applyBorder="1" applyAlignment="1" applyProtection="1">
      <alignment vertical="center" wrapText="1"/>
    </xf>
    <xf numFmtId="0" fontId="0" fillId="0" borderId="93" xfId="0" applyBorder="1" applyAlignment="1">
      <alignment vertical="center"/>
    </xf>
    <xf numFmtId="0" fontId="0" fillId="0" borderId="0" xfId="0" applyAlignment="1">
      <alignment vertical="center"/>
    </xf>
    <xf numFmtId="0" fontId="38" fillId="0" borderId="64" xfId="0" applyFont="1" applyBorder="1" applyAlignment="1" applyProtection="1">
      <alignment horizontal="left" vertical="center" wrapText="1"/>
    </xf>
    <xf numFmtId="0" fontId="38" fillId="0" borderId="31" xfId="0" applyFont="1" applyBorder="1" applyAlignment="1" applyProtection="1">
      <alignment horizontal="left" vertical="center" wrapText="1"/>
    </xf>
    <xf numFmtId="0" fontId="38" fillId="0" borderId="89" xfId="0" applyFont="1" applyBorder="1" applyAlignment="1" applyProtection="1">
      <alignment horizontal="left" vertical="center" wrapText="1"/>
    </xf>
    <xf numFmtId="188" fontId="41" fillId="8" borderId="0" xfId="0" applyNumberFormat="1" applyFont="1" applyFill="1" applyAlignment="1" applyProtection="1">
      <alignment horizontal="left" vertical="center" shrinkToFit="1"/>
    </xf>
    <xf numFmtId="0" fontId="30" fillId="8" borderId="0" xfId="0" applyFont="1" applyFill="1" applyAlignment="1">
      <alignment horizontal="left" vertical="center" shrinkToFit="1"/>
    </xf>
    <xf numFmtId="0" fontId="34" fillId="6" borderId="0" xfId="0" applyFont="1" applyFill="1" applyBorder="1" applyAlignment="1" applyProtection="1">
      <alignment horizontal="left" vertical="center" shrinkToFit="1"/>
      <protection locked="0"/>
    </xf>
    <xf numFmtId="188" fontId="95" fillId="0" borderId="0" xfId="0" applyNumberFormat="1" applyFont="1" applyAlignment="1" applyProtection="1">
      <alignment vertical="top" wrapText="1"/>
    </xf>
    <xf numFmtId="0" fontId="0" fillId="0" borderId="0" xfId="0" applyFont="1" applyAlignment="1">
      <alignment vertical="top" wrapText="1"/>
    </xf>
    <xf numFmtId="0" fontId="0" fillId="0" borderId="0" xfId="0" applyFont="1" applyAlignment="1">
      <alignment vertical="top"/>
    </xf>
    <xf numFmtId="0" fontId="34" fillId="0" borderId="0" xfId="0" applyFont="1" applyBorder="1" applyAlignment="1" applyProtection="1">
      <alignment horizontal="left" vertical="top" wrapText="1"/>
    </xf>
    <xf numFmtId="0" fontId="35" fillId="11" borderId="1" xfId="0" applyFont="1" applyFill="1" applyBorder="1" applyAlignment="1" applyProtection="1">
      <alignment horizontal="center" vertical="center" shrinkToFit="1"/>
      <protection locked="0"/>
    </xf>
    <xf numFmtId="0" fontId="0" fillId="0" borderId="4" xfId="0" applyBorder="1" applyAlignment="1">
      <alignment vertical="center" shrinkToFit="1"/>
    </xf>
    <xf numFmtId="0" fontId="0" fillId="0" borderId="6" xfId="0" applyBorder="1" applyAlignment="1">
      <alignment vertical="center" shrinkToFit="1"/>
    </xf>
    <xf numFmtId="0" fontId="35" fillId="11" borderId="0" xfId="0" applyFont="1" applyFill="1" applyBorder="1" applyAlignment="1" applyProtection="1">
      <alignment horizontal="left" vertical="center"/>
      <protection locked="0"/>
    </xf>
    <xf numFmtId="0" fontId="0" fillId="0" borderId="0" xfId="0" applyAlignment="1">
      <alignment horizontal="left" vertical="center"/>
    </xf>
    <xf numFmtId="0" fontId="0" fillId="0" borderId="5" xfId="0" applyBorder="1" applyAlignment="1">
      <alignment horizontal="left" vertical="center"/>
    </xf>
    <xf numFmtId="0" fontId="35" fillId="11" borderId="7" xfId="0" applyFont="1" applyFill="1" applyBorder="1" applyAlignment="1" applyProtection="1">
      <alignment horizontal="left" vertical="center" wrapText="1"/>
      <protection locked="0"/>
    </xf>
    <xf numFmtId="0" fontId="35" fillId="11" borderId="4" xfId="0" applyFont="1" applyFill="1" applyBorder="1" applyAlignment="1" applyProtection="1">
      <alignment horizontal="center" vertical="center" wrapText="1"/>
      <protection locked="0"/>
    </xf>
    <xf numFmtId="0" fontId="49" fillId="11" borderId="209" xfId="0" applyFont="1" applyFill="1" applyBorder="1" applyAlignment="1" applyProtection="1">
      <alignment horizontal="center" vertical="center" wrapText="1"/>
      <protection locked="0"/>
    </xf>
    <xf numFmtId="0" fontId="5" fillId="0" borderId="212" xfId="0" applyFont="1" applyBorder="1" applyAlignment="1">
      <alignment horizontal="center" vertical="center" wrapText="1"/>
    </xf>
    <xf numFmtId="0" fontId="5" fillId="0" borderId="211" xfId="0" applyFont="1" applyBorder="1" applyAlignment="1" applyProtection="1">
      <alignment vertical="center" wrapText="1"/>
    </xf>
    <xf numFmtId="0" fontId="5" fillId="0" borderId="210" xfId="0" applyFont="1" applyBorder="1" applyAlignment="1" applyProtection="1">
      <alignment vertical="center" wrapText="1"/>
    </xf>
    <xf numFmtId="0" fontId="49" fillId="11" borderId="214" xfId="0" applyFont="1" applyFill="1" applyBorder="1" applyAlignment="1" applyProtection="1">
      <alignment vertical="center" wrapText="1"/>
      <protection locked="0"/>
    </xf>
    <xf numFmtId="0" fontId="49" fillId="11" borderId="213" xfId="0" applyFont="1" applyFill="1" applyBorder="1" applyAlignment="1" applyProtection="1">
      <alignment vertical="center" wrapText="1"/>
      <protection locked="0"/>
    </xf>
    <xf numFmtId="188" fontId="26" fillId="0" borderId="0" xfId="0" applyNumberFormat="1" applyFont="1" applyAlignment="1" applyProtection="1">
      <alignment vertical="top" wrapText="1"/>
    </xf>
    <xf numFmtId="0" fontId="0" fillId="0" borderId="0" xfId="0" applyAlignment="1">
      <alignment vertical="top" wrapText="1"/>
    </xf>
    <xf numFmtId="0" fontId="0" fillId="0" borderId="0" xfId="0" applyAlignment="1">
      <alignment vertical="top"/>
    </xf>
    <xf numFmtId="0" fontId="46" fillId="0" borderId="0" xfId="0" applyFont="1" applyBorder="1" applyAlignment="1" applyProtection="1">
      <alignment horizontal="left" vertical="top" wrapText="1"/>
    </xf>
    <xf numFmtId="0" fontId="47" fillId="0" borderId="0" xfId="0" applyFont="1" applyBorder="1" applyAlignment="1" applyProtection="1">
      <alignment horizontal="left" vertical="top" wrapText="1"/>
    </xf>
    <xf numFmtId="0" fontId="5" fillId="11" borderId="2" xfId="0" applyFont="1" applyFill="1" applyBorder="1" applyAlignment="1" applyProtection="1">
      <alignment horizontal="left" vertical="center"/>
      <protection locked="0"/>
    </xf>
    <xf numFmtId="0" fontId="0" fillId="11" borderId="2" xfId="0" applyFont="1" applyFill="1" applyBorder="1" applyAlignment="1" applyProtection="1">
      <alignment horizontal="left" vertical="center"/>
      <protection locked="0"/>
    </xf>
    <xf numFmtId="0" fontId="0" fillId="11" borderId="3" xfId="0" applyFont="1" applyFill="1" applyBorder="1" applyAlignment="1" applyProtection="1">
      <alignment horizontal="left" vertical="center"/>
      <protection locked="0"/>
    </xf>
    <xf numFmtId="0" fontId="40" fillId="0" borderId="64" xfId="0" applyFont="1" applyBorder="1" applyAlignment="1" applyProtection="1">
      <alignment horizontal="left" vertical="center" wrapText="1"/>
    </xf>
    <xf numFmtId="0" fontId="40" fillId="0" borderId="31" xfId="0" applyFont="1" applyBorder="1" applyAlignment="1" applyProtection="1">
      <alignment horizontal="left" vertical="center" wrapText="1"/>
    </xf>
    <xf numFmtId="0" fontId="40" fillId="0" borderId="89" xfId="0" applyFont="1" applyBorder="1" applyAlignment="1" applyProtection="1">
      <alignment horizontal="left" vertical="center" wrapText="1"/>
    </xf>
    <xf numFmtId="0" fontId="34" fillId="0" borderId="0" xfId="0" applyFont="1" applyBorder="1" applyAlignment="1" applyProtection="1">
      <alignment horizontal="left" vertical="center" wrapText="1"/>
    </xf>
    <xf numFmtId="0" fontId="35" fillId="0" borderId="3" xfId="0" applyFont="1" applyFill="1" applyBorder="1" applyAlignment="1" applyProtection="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42" fillId="0" borderId="0" xfId="0" applyFont="1" applyBorder="1" applyAlignment="1" applyProtection="1">
      <alignment horizontal="left" vertical="top" wrapText="1"/>
    </xf>
    <xf numFmtId="188" fontId="27" fillId="0" borderId="0" xfId="0" applyNumberFormat="1" applyFont="1" applyAlignment="1" applyProtection="1">
      <alignment horizontal="center" vertical="center" wrapText="1" shrinkToFit="1"/>
    </xf>
    <xf numFmtId="188" fontId="27" fillId="0" borderId="0" xfId="0" applyNumberFormat="1" applyFont="1" applyAlignment="1" applyProtection="1">
      <alignment horizontal="center" vertical="center" shrinkToFit="1"/>
    </xf>
    <xf numFmtId="0" fontId="32" fillId="0" borderId="11" xfId="0" applyFont="1" applyBorder="1" applyAlignment="1" applyProtection="1">
      <alignment horizontal="left" vertical="center" wrapText="1"/>
    </xf>
    <xf numFmtId="0" fontId="32" fillId="0" borderId="13" xfId="0" applyFont="1" applyBorder="1" applyAlignment="1" applyProtection="1">
      <alignment horizontal="left" vertical="center" wrapText="1"/>
    </xf>
    <xf numFmtId="0" fontId="32" fillId="0" borderId="14" xfId="0" applyFont="1" applyBorder="1" applyAlignment="1" applyProtection="1">
      <alignment horizontal="left" vertical="center" wrapText="1"/>
    </xf>
    <xf numFmtId="0" fontId="114" fillId="2" borderId="0" xfId="0" applyFont="1" applyFill="1" applyAlignment="1">
      <alignment vertical="top" wrapText="1"/>
    </xf>
    <xf numFmtId="0" fontId="114" fillId="2" borderId="7" xfId="0" applyFont="1" applyFill="1" applyBorder="1" applyAlignment="1">
      <alignment vertical="top"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8" borderId="21" xfId="0" applyFont="1" applyFill="1" applyBorder="1" applyAlignment="1">
      <alignment vertical="center"/>
    </xf>
    <xf numFmtId="0" fontId="6" fillId="0" borderId="13" xfId="0" applyFont="1" applyBorder="1" applyAlignment="1">
      <alignment horizontal="center" vertical="center" shrinkToFit="1"/>
    </xf>
    <xf numFmtId="3" fontId="6" fillId="3" borderId="11" xfId="0" applyNumberFormat="1" applyFont="1" applyFill="1" applyBorder="1" applyAlignment="1">
      <alignment horizontal="right" vertical="center"/>
    </xf>
    <xf numFmtId="3" fontId="6" fillId="3" borderId="13" xfId="0" applyNumberFormat="1" applyFont="1" applyFill="1" applyBorder="1" applyAlignment="1">
      <alignment horizontal="right" vertical="center"/>
    </xf>
    <xf numFmtId="0" fontId="89" fillId="0" borderId="0" xfId="0" applyFont="1" applyFill="1" applyBorder="1" applyAlignment="1">
      <alignment horizontal="left" vertical="top" wrapText="1"/>
    </xf>
    <xf numFmtId="0" fontId="114" fillId="0" borderId="0" xfId="0" applyFont="1" applyBorder="1" applyAlignment="1">
      <alignment horizontal="left" vertical="top" wrapText="1"/>
    </xf>
    <xf numFmtId="0" fontId="6" fillId="0" borderId="0" xfId="0" applyFont="1" applyBorder="1" applyAlignment="1">
      <alignment horizontal="left" vertical="top"/>
    </xf>
    <xf numFmtId="0" fontId="38" fillId="0" borderId="11" xfId="0" applyFont="1" applyBorder="1" applyAlignment="1">
      <alignment horizontal="left" vertical="center"/>
    </xf>
    <xf numFmtId="0" fontId="38" fillId="0" borderId="13" xfId="0" applyFont="1" applyBorder="1" applyAlignment="1">
      <alignment horizontal="left" vertical="center"/>
    </xf>
    <xf numFmtId="0" fontId="38" fillId="0" borderId="14" xfId="0" applyFont="1" applyBorder="1" applyAlignment="1">
      <alignment horizontal="left" vertical="center"/>
    </xf>
    <xf numFmtId="0" fontId="114" fillId="0" borderId="4" xfId="0" applyFont="1" applyBorder="1" applyAlignment="1">
      <alignment horizontal="center" vertical="center"/>
    </xf>
    <xf numFmtId="0" fontId="114" fillId="0" borderId="5" xfId="0" applyFont="1" applyBorder="1" applyAlignment="1">
      <alignment horizontal="center" vertical="center"/>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14" fillId="0" borderId="33" xfId="0" applyFont="1" applyBorder="1" applyAlignment="1">
      <alignment horizontal="left" vertical="center"/>
    </xf>
    <xf numFmtId="0" fontId="114" fillId="0" borderId="34" xfId="0" applyFont="1" applyBorder="1" applyAlignment="1">
      <alignment horizontal="left" vertical="center"/>
    </xf>
    <xf numFmtId="0" fontId="114" fillId="0" borderId="35" xfId="0" applyFont="1" applyBorder="1" applyAlignment="1">
      <alignment horizontal="left" vertical="center"/>
    </xf>
    <xf numFmtId="0" fontId="114" fillId="0" borderId="22" xfId="0" applyFont="1" applyBorder="1" applyAlignment="1">
      <alignment horizontal="left" vertical="center"/>
    </xf>
    <xf numFmtId="0" fontId="114" fillId="0" borderId="23" xfId="0" applyFont="1" applyBorder="1" applyAlignment="1">
      <alignment horizontal="left" vertical="center"/>
    </xf>
    <xf numFmtId="0" fontId="114" fillId="0" borderId="24" xfId="0" applyFont="1" applyBorder="1" applyAlignment="1">
      <alignment horizontal="left" vertical="center"/>
    </xf>
    <xf numFmtId="0" fontId="114" fillId="0" borderId="30" xfId="0" applyFont="1" applyBorder="1" applyAlignment="1">
      <alignment horizontal="left" vertical="center"/>
    </xf>
    <xf numFmtId="0" fontId="114" fillId="0" borderId="31" xfId="0" applyFont="1" applyBorder="1" applyAlignment="1">
      <alignment horizontal="left" vertical="center"/>
    </xf>
    <xf numFmtId="0" fontId="114" fillId="0" borderId="32" xfId="0" applyFont="1" applyBorder="1" applyAlignment="1">
      <alignment horizontal="left" vertical="center"/>
    </xf>
    <xf numFmtId="0" fontId="6" fillId="0" borderId="11" xfId="0" applyFont="1" applyBorder="1" applyAlignment="1">
      <alignment vertical="center"/>
    </xf>
    <xf numFmtId="0" fontId="6" fillId="0" borderId="14" xfId="0" applyFont="1" applyBorder="1" applyAlignment="1">
      <alignment vertical="center"/>
    </xf>
    <xf numFmtId="0" fontId="6" fillId="3" borderId="1" xfId="0" applyFont="1" applyFill="1" applyBorder="1" applyAlignment="1">
      <alignment horizontal="left" vertical="top"/>
    </xf>
    <xf numFmtId="0" fontId="6" fillId="3" borderId="2" xfId="0" applyFont="1" applyFill="1" applyBorder="1" applyAlignment="1">
      <alignment horizontal="left" vertical="top"/>
    </xf>
    <xf numFmtId="0" fontId="6" fillId="3" borderId="3" xfId="0" applyFont="1" applyFill="1" applyBorder="1" applyAlignment="1">
      <alignment horizontal="left" vertical="top"/>
    </xf>
    <xf numFmtId="0" fontId="6" fillId="3" borderId="4" xfId="0" applyFont="1" applyFill="1" applyBorder="1" applyAlignment="1">
      <alignment horizontal="left" vertical="top"/>
    </xf>
    <xf numFmtId="0" fontId="6" fillId="3" borderId="0" xfId="0" applyFont="1" applyFill="1" applyBorder="1" applyAlignment="1">
      <alignment horizontal="left" vertical="top"/>
    </xf>
    <xf numFmtId="0" fontId="6" fillId="3" borderId="5" xfId="0" applyFont="1" applyFill="1" applyBorder="1" applyAlignment="1">
      <alignment horizontal="left" vertical="top"/>
    </xf>
    <xf numFmtId="0" fontId="6" fillId="3" borderId="6" xfId="0" applyFont="1" applyFill="1" applyBorder="1" applyAlignment="1">
      <alignment horizontal="left" vertical="top"/>
    </xf>
    <xf numFmtId="0" fontId="6" fillId="3" borderId="7" xfId="0" applyFont="1" applyFill="1" applyBorder="1" applyAlignment="1">
      <alignment horizontal="left" vertical="top"/>
    </xf>
    <xf numFmtId="0" fontId="6" fillId="3" borderId="8" xfId="0" applyFont="1" applyFill="1" applyBorder="1" applyAlignment="1">
      <alignment horizontal="left" vertical="top"/>
    </xf>
    <xf numFmtId="176" fontId="6" fillId="8" borderId="11" xfId="0" applyNumberFormat="1" applyFont="1" applyFill="1" applyBorder="1" applyAlignment="1">
      <alignment horizontal="left" vertical="center"/>
    </xf>
    <xf numFmtId="176" fontId="6" fillId="8" borderId="13" xfId="0" applyNumberFormat="1" applyFont="1" applyFill="1" applyBorder="1" applyAlignment="1">
      <alignment horizontal="left" vertical="center"/>
    </xf>
    <xf numFmtId="176" fontId="6" fillId="8" borderId="14" xfId="0" applyNumberFormat="1" applyFont="1" applyFill="1" applyBorder="1" applyAlignment="1">
      <alignment horizontal="left" vertical="center"/>
    </xf>
    <xf numFmtId="0" fontId="6" fillId="3" borderId="0" xfId="0" applyFont="1" applyFill="1" applyAlignment="1">
      <alignment horizontal="right" vertical="center"/>
    </xf>
    <xf numFmtId="0" fontId="6" fillId="3" borderId="0" xfId="0" applyFont="1" applyFill="1" applyAlignment="1">
      <alignment horizontal="left" vertical="center"/>
    </xf>
    <xf numFmtId="0" fontId="6" fillId="8" borderId="1" xfId="0" applyFont="1" applyFill="1" applyBorder="1" applyAlignment="1">
      <alignment horizontal="left" vertical="center"/>
    </xf>
    <xf numFmtId="0" fontId="6" fillId="8" borderId="2" xfId="0" applyFont="1" applyFill="1" applyBorder="1" applyAlignment="1">
      <alignment horizontal="left" vertical="center"/>
    </xf>
    <xf numFmtId="0" fontId="6" fillId="8" borderId="3" xfId="0" applyFont="1" applyFill="1" applyBorder="1" applyAlignment="1">
      <alignment horizontal="left" vertical="center"/>
    </xf>
    <xf numFmtId="0" fontId="6" fillId="8" borderId="6" xfId="0" applyFont="1" applyFill="1" applyBorder="1" applyAlignment="1">
      <alignment horizontal="left" vertical="center"/>
    </xf>
    <xf numFmtId="0" fontId="6" fillId="8" borderId="7" xfId="0" applyFont="1" applyFill="1" applyBorder="1" applyAlignment="1">
      <alignment horizontal="left" vertical="center"/>
    </xf>
    <xf numFmtId="0" fontId="6" fillId="8" borderId="8" xfId="0" applyFont="1" applyFill="1" applyBorder="1" applyAlignment="1">
      <alignment horizontal="left" vertical="center"/>
    </xf>
    <xf numFmtId="0" fontId="6" fillId="2" borderId="1" xfId="0" applyFont="1" applyFill="1" applyBorder="1" applyAlignment="1">
      <alignment horizontal="left" vertical="top"/>
    </xf>
    <xf numFmtId="0" fontId="6" fillId="2" borderId="2" xfId="0" applyFont="1" applyFill="1" applyBorder="1" applyAlignment="1">
      <alignment horizontal="left" vertical="top"/>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6" fillId="2" borderId="5" xfId="0" applyFont="1" applyFill="1" applyBorder="1" applyAlignment="1">
      <alignment horizontal="left" vertical="top"/>
    </xf>
    <xf numFmtId="0" fontId="6" fillId="2" borderId="6" xfId="0" applyFont="1" applyFill="1" applyBorder="1" applyAlignment="1">
      <alignment horizontal="left" vertical="top"/>
    </xf>
    <xf numFmtId="0" fontId="6" fillId="2" borderId="8" xfId="0" applyFont="1" applyFill="1" applyBorder="1" applyAlignment="1">
      <alignment horizontal="left" vertical="top"/>
    </xf>
    <xf numFmtId="0" fontId="6" fillId="2" borderId="0" xfId="0" applyFont="1" applyFill="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center" vertical="center"/>
    </xf>
    <xf numFmtId="176" fontId="6" fillId="8" borderId="1" xfId="0" applyNumberFormat="1" applyFont="1" applyFill="1" applyBorder="1" applyAlignment="1">
      <alignment horizontal="left" vertical="center"/>
    </xf>
    <xf numFmtId="176" fontId="6" fillId="8" borderId="2" xfId="0" applyNumberFormat="1" applyFont="1" applyFill="1" applyBorder="1" applyAlignment="1">
      <alignment horizontal="left" vertical="center"/>
    </xf>
    <xf numFmtId="176" fontId="6" fillId="8" borderId="3" xfId="0" applyNumberFormat="1" applyFont="1" applyFill="1" applyBorder="1" applyAlignment="1">
      <alignment horizontal="left" vertical="center"/>
    </xf>
    <xf numFmtId="176" fontId="6" fillId="8" borderId="6" xfId="0" applyNumberFormat="1" applyFont="1" applyFill="1" applyBorder="1" applyAlignment="1">
      <alignment horizontal="left" vertical="center"/>
    </xf>
    <xf numFmtId="176" fontId="6" fillId="8" borderId="7" xfId="0" applyNumberFormat="1" applyFont="1" applyFill="1" applyBorder="1" applyAlignment="1">
      <alignment horizontal="left" vertical="center"/>
    </xf>
    <xf numFmtId="176" fontId="6" fillId="8" borderId="8" xfId="0" applyNumberFormat="1" applyFont="1" applyFill="1" applyBorder="1" applyAlignment="1">
      <alignment horizontal="left" vertical="center"/>
    </xf>
    <xf numFmtId="0" fontId="6" fillId="8" borderId="4" xfId="0" applyFont="1" applyFill="1" applyBorder="1" applyAlignment="1">
      <alignment horizontal="left" vertical="center"/>
    </xf>
    <xf numFmtId="0" fontId="6" fillId="8" borderId="5" xfId="0" applyFont="1" applyFill="1" applyBorder="1" applyAlignment="1">
      <alignment horizontal="left" vertical="center"/>
    </xf>
    <xf numFmtId="0" fontId="6" fillId="2" borderId="2" xfId="0" applyFont="1" applyFill="1" applyBorder="1" applyAlignment="1">
      <alignment horizontal="center" vertical="center"/>
    </xf>
    <xf numFmtId="0" fontId="6" fillId="0" borderId="0" xfId="0" applyFont="1" applyAlignment="1">
      <alignment vertical="center" wrapText="1"/>
    </xf>
    <xf numFmtId="0" fontId="6" fillId="3" borderId="15" xfId="0" applyFont="1" applyFill="1" applyBorder="1" applyAlignment="1">
      <alignment horizontal="left" vertical="top" wrapText="1"/>
    </xf>
    <xf numFmtId="0" fontId="6" fillId="3" borderId="16" xfId="0" applyFont="1" applyFill="1" applyBorder="1" applyAlignment="1">
      <alignment horizontal="left" vertical="top" wrapText="1"/>
    </xf>
    <xf numFmtId="0" fontId="6" fillId="3" borderId="17" xfId="0" applyFont="1" applyFill="1" applyBorder="1" applyAlignment="1">
      <alignment horizontal="left" vertical="top" wrapText="1"/>
    </xf>
    <xf numFmtId="0" fontId="6" fillId="3" borderId="19" xfId="0" applyFont="1" applyFill="1" applyBorder="1" applyAlignment="1">
      <alignment horizontal="left" vertical="top" wrapText="1"/>
    </xf>
    <xf numFmtId="0" fontId="6" fillId="3" borderId="20" xfId="0" applyFont="1" applyFill="1" applyBorder="1" applyAlignment="1">
      <alignment horizontal="left" vertical="top" wrapText="1"/>
    </xf>
    <xf numFmtId="0" fontId="6" fillId="3" borderId="18" xfId="0" applyFont="1" applyFill="1" applyBorder="1" applyAlignment="1">
      <alignment horizontal="left" vertical="top" wrapText="1"/>
    </xf>
    <xf numFmtId="0" fontId="6" fillId="3" borderId="18" xfId="0" applyFont="1" applyFill="1" applyBorder="1" applyAlignment="1">
      <alignment horizontal="center" vertical="top" wrapText="1"/>
    </xf>
    <xf numFmtId="0" fontId="6" fillId="3" borderId="19" xfId="0" applyFont="1" applyFill="1" applyBorder="1" applyAlignment="1">
      <alignment horizontal="center" vertical="top" wrapText="1"/>
    </xf>
    <xf numFmtId="0" fontId="6" fillId="3" borderId="20" xfId="0" applyFont="1" applyFill="1" applyBorder="1" applyAlignment="1">
      <alignment horizontal="center" vertical="top" wrapText="1"/>
    </xf>
    <xf numFmtId="0" fontId="6" fillId="3" borderId="4" xfId="0" applyFont="1" applyFill="1" applyBorder="1" applyAlignment="1">
      <alignment horizontal="center" vertical="top" wrapText="1"/>
    </xf>
    <xf numFmtId="0" fontId="6" fillId="3" borderId="0" xfId="0" applyFont="1" applyFill="1" applyBorder="1" applyAlignment="1">
      <alignment horizontal="center" vertical="top" wrapText="1"/>
    </xf>
    <xf numFmtId="0" fontId="6" fillId="3" borderId="5" xfId="0" applyFont="1" applyFill="1" applyBorder="1" applyAlignment="1">
      <alignment horizontal="center" vertical="top" wrapText="1"/>
    </xf>
    <xf numFmtId="0" fontId="6" fillId="3" borderId="6" xfId="0" applyFont="1" applyFill="1" applyBorder="1" applyAlignment="1">
      <alignment horizontal="center" vertical="top" wrapText="1"/>
    </xf>
    <xf numFmtId="0" fontId="6" fillId="3" borderId="7" xfId="0" applyFont="1" applyFill="1" applyBorder="1" applyAlignment="1">
      <alignment horizontal="center" vertical="top" wrapText="1"/>
    </xf>
    <xf numFmtId="0" fontId="6" fillId="3" borderId="8" xfId="0" applyFont="1" applyFill="1" applyBorder="1" applyAlignment="1">
      <alignment horizontal="center" vertical="top" wrapText="1"/>
    </xf>
    <xf numFmtId="0" fontId="6" fillId="3" borderId="0" xfId="0" applyFont="1" applyFill="1" applyAlignment="1">
      <alignment vertical="center" wrapText="1"/>
    </xf>
    <xf numFmtId="0" fontId="6" fillId="3" borderId="0" xfId="0" applyFont="1" applyFill="1" applyAlignment="1">
      <alignment horizontal="center" vertical="center"/>
    </xf>
    <xf numFmtId="0" fontId="6" fillId="2" borderId="19" xfId="0" applyFont="1" applyFill="1" applyBorder="1" applyAlignment="1">
      <alignment horizontal="left" vertical="top" wrapText="1"/>
    </xf>
    <xf numFmtId="0" fontId="6" fillId="2" borderId="20"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15" xfId="0" applyFont="1" applyFill="1" applyBorder="1" applyAlignment="1">
      <alignment horizontal="left" vertical="top" wrapText="1"/>
    </xf>
    <xf numFmtId="0" fontId="6" fillId="2" borderId="0" xfId="0" applyFont="1" applyFill="1" applyAlignment="1">
      <alignment vertical="center" wrapText="1"/>
    </xf>
    <xf numFmtId="0" fontId="6" fillId="3" borderId="0" xfId="0" applyFont="1" applyFill="1" applyAlignment="1">
      <alignment horizontal="left" vertical="center" wrapText="1"/>
    </xf>
    <xf numFmtId="0" fontId="6" fillId="0" borderId="2" xfId="0" applyFont="1" applyBorder="1" applyAlignment="1">
      <alignment horizontal="left" vertical="center"/>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0"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3" borderId="4" xfId="0" applyFont="1" applyFill="1" applyBorder="1" applyAlignment="1">
      <alignment horizontal="left" vertical="center"/>
    </xf>
    <xf numFmtId="0" fontId="6" fillId="3" borderId="0" xfId="0" applyFont="1" applyFill="1" applyBorder="1" applyAlignment="1">
      <alignment horizontal="left" vertical="center"/>
    </xf>
    <xf numFmtId="0" fontId="6" fillId="3" borderId="5" xfId="0" applyFont="1" applyFill="1" applyBorder="1" applyAlignment="1">
      <alignment horizontal="left" vertical="center"/>
    </xf>
    <xf numFmtId="0" fontId="6" fillId="3" borderId="6" xfId="0" applyFont="1" applyFill="1" applyBorder="1" applyAlignment="1">
      <alignment horizontal="left" vertical="center"/>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cellXfs>
  <cellStyles count="3">
    <cellStyle name="ハイパーリンク" xfId="1" builtinId="8"/>
    <cellStyle name="標準" xfId="0" builtinId="0"/>
    <cellStyle name="標準 2" xfId="2"/>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25400</xdr:colOff>
      <xdr:row>94</xdr:row>
      <xdr:rowOff>15215</xdr:rowOff>
    </xdr:from>
    <xdr:ext cx="1676400" cy="439470"/>
    <xdr:sp macro="" textlink="">
      <xdr:nvSpPr>
        <xdr:cNvPr id="8" name="テキスト ボックス 7"/>
        <xdr:cNvSpPr txBox="1"/>
      </xdr:nvSpPr>
      <xdr:spPr>
        <a:xfrm>
          <a:off x="304800" y="15052015"/>
          <a:ext cx="1676400" cy="43947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1100"/>
            <a:t>「様式総合評価技術資料ファイル」（本ファイル）</a:t>
          </a:r>
        </a:p>
      </xdr:txBody>
    </xdr:sp>
    <xdr:clientData/>
  </xdr:oneCellAnchor>
  <xdr:twoCellAnchor>
    <xdr:from>
      <xdr:col>1</xdr:col>
      <xdr:colOff>50800</xdr:colOff>
      <xdr:row>93</xdr:row>
      <xdr:rowOff>127000</xdr:rowOff>
    </xdr:from>
    <xdr:to>
      <xdr:col>2</xdr:col>
      <xdr:colOff>863600</xdr:colOff>
      <xdr:row>93</xdr:row>
      <xdr:rowOff>127000</xdr:rowOff>
    </xdr:to>
    <xdr:cxnSp macro="">
      <xdr:nvCxnSpPr>
        <xdr:cNvPr id="10" name="直線矢印コネクタ 9"/>
        <xdr:cNvCxnSpPr/>
      </xdr:nvCxnSpPr>
      <xdr:spPr>
        <a:xfrm>
          <a:off x="330200" y="14922500"/>
          <a:ext cx="20066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977900</xdr:colOff>
      <xdr:row>92</xdr:row>
      <xdr:rowOff>165100</xdr:rowOff>
    </xdr:from>
    <xdr:to>
      <xdr:col>2</xdr:col>
      <xdr:colOff>1244600</xdr:colOff>
      <xdr:row>94</xdr:row>
      <xdr:rowOff>76200</xdr:rowOff>
    </xdr:to>
    <xdr:sp macro="" textlink="">
      <xdr:nvSpPr>
        <xdr:cNvPr id="12" name="円/楕円 11"/>
        <xdr:cNvSpPr/>
      </xdr:nvSpPr>
      <xdr:spPr>
        <a:xfrm>
          <a:off x="2451100" y="14782800"/>
          <a:ext cx="266700" cy="2667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1231900</xdr:colOff>
      <xdr:row>92</xdr:row>
      <xdr:rowOff>14310</xdr:rowOff>
    </xdr:from>
    <xdr:ext cx="749300" cy="256087"/>
    <xdr:sp macro="" textlink="">
      <xdr:nvSpPr>
        <xdr:cNvPr id="13" name="テキスト ボックス 12"/>
        <xdr:cNvSpPr txBox="1"/>
      </xdr:nvSpPr>
      <xdr:spPr>
        <a:xfrm>
          <a:off x="2705100" y="14632010"/>
          <a:ext cx="749300" cy="25608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1100"/>
            <a:t>入札公告</a:t>
          </a:r>
        </a:p>
      </xdr:txBody>
    </xdr:sp>
    <xdr:clientData/>
  </xdr:oneCellAnchor>
  <xdr:oneCellAnchor>
    <xdr:from>
      <xdr:col>0</xdr:col>
      <xdr:colOff>254000</xdr:colOff>
      <xdr:row>96</xdr:row>
      <xdr:rowOff>91416</xdr:rowOff>
    </xdr:from>
    <xdr:ext cx="1778000" cy="619784"/>
    <xdr:sp macro="" textlink="">
      <xdr:nvSpPr>
        <xdr:cNvPr id="14" name="テキスト ボックス 13"/>
        <xdr:cNvSpPr txBox="1"/>
      </xdr:nvSpPr>
      <xdr:spPr>
        <a:xfrm>
          <a:off x="254000" y="15483816"/>
          <a:ext cx="1778000" cy="61978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noAutofit/>
        </a:bodyPr>
        <a:lstStyle/>
        <a:p>
          <a:r>
            <a:rPr kumimoji="1" lang="ja-JP" altLang="en-US" sz="1100"/>
            <a:t>「発注者入力シート」、各種様式に必要情報を入力・確認（１）～（３）の３までの手順</a:t>
          </a:r>
        </a:p>
      </xdr:txBody>
    </xdr:sp>
    <xdr:clientData/>
  </xdr:oneCellAnchor>
  <xdr:twoCellAnchor>
    <xdr:from>
      <xdr:col>2</xdr:col>
      <xdr:colOff>1381125</xdr:colOff>
      <xdr:row>93</xdr:row>
      <xdr:rowOff>139700</xdr:rowOff>
    </xdr:from>
    <xdr:to>
      <xdr:col>6</xdr:col>
      <xdr:colOff>101600</xdr:colOff>
      <xdr:row>93</xdr:row>
      <xdr:rowOff>139700</xdr:rowOff>
    </xdr:to>
    <xdr:cxnSp macro="">
      <xdr:nvCxnSpPr>
        <xdr:cNvPr id="15" name="直線矢印コネクタ 14"/>
        <xdr:cNvCxnSpPr/>
      </xdr:nvCxnSpPr>
      <xdr:spPr>
        <a:xfrm>
          <a:off x="2854325" y="14935200"/>
          <a:ext cx="22383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127000</xdr:colOff>
      <xdr:row>93</xdr:row>
      <xdr:rowOff>25400</xdr:rowOff>
    </xdr:from>
    <xdr:to>
      <xdr:col>6</xdr:col>
      <xdr:colOff>393700</xdr:colOff>
      <xdr:row>94</xdr:row>
      <xdr:rowOff>114300</xdr:rowOff>
    </xdr:to>
    <xdr:sp macro="" textlink="">
      <xdr:nvSpPr>
        <xdr:cNvPr id="16" name="円/楕円 15"/>
        <xdr:cNvSpPr/>
      </xdr:nvSpPr>
      <xdr:spPr>
        <a:xfrm>
          <a:off x="5118100" y="14820900"/>
          <a:ext cx="266700" cy="2667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469900</xdr:colOff>
      <xdr:row>91</xdr:row>
      <xdr:rowOff>141310</xdr:rowOff>
    </xdr:from>
    <xdr:ext cx="1193800" cy="256087"/>
    <xdr:sp macro="" textlink="">
      <xdr:nvSpPr>
        <xdr:cNvPr id="17" name="テキスト ボックス 16"/>
        <xdr:cNvSpPr txBox="1"/>
      </xdr:nvSpPr>
      <xdr:spPr>
        <a:xfrm>
          <a:off x="4699000" y="14581210"/>
          <a:ext cx="1193800" cy="25608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1100"/>
            <a:t>技術資料提出</a:t>
          </a:r>
        </a:p>
      </xdr:txBody>
    </xdr:sp>
    <xdr:clientData/>
  </xdr:oneCellAnchor>
  <xdr:oneCellAnchor>
    <xdr:from>
      <xdr:col>2</xdr:col>
      <xdr:colOff>1974850</xdr:colOff>
      <xdr:row>94</xdr:row>
      <xdr:rowOff>27915</xdr:rowOff>
    </xdr:from>
    <xdr:ext cx="1816100" cy="439470"/>
    <xdr:sp macro="" textlink="">
      <xdr:nvSpPr>
        <xdr:cNvPr id="18" name="テキスト ボックス 17"/>
        <xdr:cNvSpPr txBox="1"/>
      </xdr:nvSpPr>
      <xdr:spPr>
        <a:xfrm>
          <a:off x="3441700" y="17382465"/>
          <a:ext cx="1816100" cy="43947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1100"/>
            <a:t>「様式総合評価技術資料ファイル」（本ファイル公告用）</a:t>
          </a:r>
        </a:p>
      </xdr:txBody>
    </xdr:sp>
    <xdr:clientData/>
  </xdr:oneCellAnchor>
  <xdr:oneCellAnchor>
    <xdr:from>
      <xdr:col>2</xdr:col>
      <xdr:colOff>1971675</xdr:colOff>
      <xdr:row>96</xdr:row>
      <xdr:rowOff>154917</xdr:rowOff>
    </xdr:from>
    <xdr:ext cx="1879600" cy="439470"/>
    <xdr:sp macro="" textlink="">
      <xdr:nvSpPr>
        <xdr:cNvPr id="19" name="テキスト ボックス 18"/>
        <xdr:cNvSpPr txBox="1"/>
      </xdr:nvSpPr>
      <xdr:spPr>
        <a:xfrm>
          <a:off x="3438525" y="17852367"/>
          <a:ext cx="1879600" cy="43947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1100"/>
            <a:t>企業は、申請内容を「企業入力シート」、各種様式に記入</a:t>
          </a:r>
        </a:p>
      </xdr:txBody>
    </xdr:sp>
    <xdr:clientData/>
  </xdr:oneCellAnchor>
  <xdr:twoCellAnchor>
    <xdr:from>
      <xdr:col>6</xdr:col>
      <xdr:colOff>520700</xdr:colOff>
      <xdr:row>93</xdr:row>
      <xdr:rowOff>127000</xdr:rowOff>
    </xdr:from>
    <xdr:to>
      <xdr:col>7</xdr:col>
      <xdr:colOff>965200</xdr:colOff>
      <xdr:row>93</xdr:row>
      <xdr:rowOff>127000</xdr:rowOff>
    </xdr:to>
    <xdr:cxnSp macro="">
      <xdr:nvCxnSpPr>
        <xdr:cNvPr id="20" name="直線矢印コネクタ 19"/>
        <xdr:cNvCxnSpPr/>
      </xdr:nvCxnSpPr>
      <xdr:spPr>
        <a:xfrm>
          <a:off x="5511800" y="14922500"/>
          <a:ext cx="14351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139700</xdr:colOff>
      <xdr:row>93</xdr:row>
      <xdr:rowOff>12700</xdr:rowOff>
    </xdr:from>
    <xdr:to>
      <xdr:col>8</xdr:col>
      <xdr:colOff>406400</xdr:colOff>
      <xdr:row>94</xdr:row>
      <xdr:rowOff>101600</xdr:rowOff>
    </xdr:to>
    <xdr:sp macro="" textlink="">
      <xdr:nvSpPr>
        <xdr:cNvPr id="22" name="円/楕円 21"/>
        <xdr:cNvSpPr/>
      </xdr:nvSpPr>
      <xdr:spPr>
        <a:xfrm>
          <a:off x="7086600" y="14871700"/>
          <a:ext cx="266700" cy="2667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635000</xdr:colOff>
      <xdr:row>90</xdr:row>
      <xdr:rowOff>128994</xdr:rowOff>
    </xdr:from>
    <xdr:ext cx="1562100" cy="439470"/>
    <xdr:sp macro="" textlink="">
      <xdr:nvSpPr>
        <xdr:cNvPr id="23" name="テキスト ボックス 22"/>
        <xdr:cNvSpPr txBox="1"/>
      </xdr:nvSpPr>
      <xdr:spPr>
        <a:xfrm>
          <a:off x="7807325" y="16788219"/>
          <a:ext cx="1562100" cy="43947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1100"/>
            <a:t>技術審査会</a:t>
          </a:r>
          <a:endParaRPr kumimoji="1" lang="en-US" altLang="ja-JP" sz="1100"/>
        </a:p>
        <a:p>
          <a:r>
            <a:rPr kumimoji="1" lang="ja-JP" altLang="en-US" sz="1100"/>
            <a:t>（競争参加資格委員会）</a:t>
          </a:r>
        </a:p>
      </xdr:txBody>
    </xdr:sp>
    <xdr:clientData/>
  </xdr:oneCellAnchor>
  <xdr:oneCellAnchor>
    <xdr:from>
      <xdr:col>6</xdr:col>
      <xdr:colOff>495300</xdr:colOff>
      <xdr:row>94</xdr:row>
      <xdr:rowOff>27915</xdr:rowOff>
    </xdr:from>
    <xdr:ext cx="1460500" cy="439470"/>
    <xdr:sp macro="" textlink="">
      <xdr:nvSpPr>
        <xdr:cNvPr id="24" name="テキスト ボックス 23"/>
        <xdr:cNvSpPr txBox="1"/>
      </xdr:nvSpPr>
      <xdr:spPr>
        <a:xfrm>
          <a:off x="5486400" y="15001215"/>
          <a:ext cx="1460500" cy="439470"/>
        </a:xfrm>
        <a:prstGeom prst="rect">
          <a:avLst/>
        </a:prstGeom>
        <a:solidFill>
          <a:schemeClr val="lt1"/>
        </a:solidFill>
        <a:ln w="254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1100"/>
            <a:t>「技術審査用ファイル」</a:t>
          </a:r>
          <a:endParaRPr kumimoji="1" lang="en-US" altLang="ja-JP" sz="1100"/>
        </a:p>
        <a:p>
          <a:r>
            <a:rPr kumimoji="1" lang="ja-JP" altLang="en-US" sz="1100"/>
            <a:t>（別ファイル）</a:t>
          </a:r>
        </a:p>
      </xdr:txBody>
    </xdr:sp>
    <xdr:clientData/>
  </xdr:oneCellAnchor>
  <xdr:oneCellAnchor>
    <xdr:from>
      <xdr:col>6</xdr:col>
      <xdr:colOff>584200</xdr:colOff>
      <xdr:row>96</xdr:row>
      <xdr:rowOff>129517</xdr:rowOff>
    </xdr:from>
    <xdr:ext cx="2108200" cy="439470"/>
    <xdr:sp macro="" textlink="">
      <xdr:nvSpPr>
        <xdr:cNvPr id="28" name="テキスト ボックス 27"/>
        <xdr:cNvSpPr txBox="1"/>
      </xdr:nvSpPr>
      <xdr:spPr>
        <a:xfrm>
          <a:off x="5549900" y="15445717"/>
          <a:ext cx="2108200" cy="43947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1100"/>
            <a:t>各企業の申請内容を集計・審査し、技術資料、入札結果調書を作成</a:t>
          </a:r>
        </a:p>
      </xdr:txBody>
    </xdr:sp>
    <xdr:clientData/>
  </xdr:oneCellAnchor>
  <xdr:twoCellAnchor>
    <xdr:from>
      <xdr:col>8</xdr:col>
      <xdr:colOff>431800</xdr:colOff>
      <xdr:row>93</xdr:row>
      <xdr:rowOff>127000</xdr:rowOff>
    </xdr:from>
    <xdr:to>
      <xdr:col>9</xdr:col>
      <xdr:colOff>914400</xdr:colOff>
      <xdr:row>93</xdr:row>
      <xdr:rowOff>127000</xdr:rowOff>
    </xdr:to>
    <xdr:cxnSp macro="">
      <xdr:nvCxnSpPr>
        <xdr:cNvPr id="29" name="直線矢印コネクタ 28"/>
        <xdr:cNvCxnSpPr/>
      </xdr:nvCxnSpPr>
      <xdr:spPr>
        <a:xfrm>
          <a:off x="7378700" y="14986000"/>
          <a:ext cx="13081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952500</xdr:colOff>
      <xdr:row>93</xdr:row>
      <xdr:rowOff>12700</xdr:rowOff>
    </xdr:from>
    <xdr:to>
      <xdr:col>9</xdr:col>
      <xdr:colOff>1219200</xdr:colOff>
      <xdr:row>94</xdr:row>
      <xdr:rowOff>101600</xdr:rowOff>
    </xdr:to>
    <xdr:sp macro="" textlink="">
      <xdr:nvSpPr>
        <xdr:cNvPr id="30" name="円/楕円 29"/>
        <xdr:cNvSpPr/>
      </xdr:nvSpPr>
      <xdr:spPr>
        <a:xfrm>
          <a:off x="8724900" y="14871700"/>
          <a:ext cx="266700" cy="2667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xdr:col>
      <xdr:colOff>419100</xdr:colOff>
      <xdr:row>91</xdr:row>
      <xdr:rowOff>80986</xdr:rowOff>
    </xdr:from>
    <xdr:ext cx="1727200" cy="256087"/>
    <xdr:sp macro="" textlink="">
      <xdr:nvSpPr>
        <xdr:cNvPr id="31" name="テキスト ボックス 30"/>
        <xdr:cNvSpPr txBox="1"/>
      </xdr:nvSpPr>
      <xdr:spPr>
        <a:xfrm>
          <a:off x="8191500" y="14584386"/>
          <a:ext cx="1727200" cy="25608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1100"/>
            <a:t>入札結果の公表</a:t>
          </a:r>
        </a:p>
      </xdr:txBody>
    </xdr:sp>
    <xdr:clientData/>
  </xdr:oneCellAnchor>
  <xdr:oneCellAnchor>
    <xdr:from>
      <xdr:col>9</xdr:col>
      <xdr:colOff>736600</xdr:colOff>
      <xdr:row>96</xdr:row>
      <xdr:rowOff>167618</xdr:rowOff>
    </xdr:from>
    <xdr:ext cx="1612900" cy="439470"/>
    <xdr:sp macro="" textlink="">
      <xdr:nvSpPr>
        <xdr:cNvPr id="32" name="テキスト ボックス 31"/>
        <xdr:cNvSpPr txBox="1"/>
      </xdr:nvSpPr>
      <xdr:spPr>
        <a:xfrm>
          <a:off x="8509000" y="15560018"/>
          <a:ext cx="1612900" cy="43947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1100"/>
            <a:t>「技術審査用ファイル」を技術管理課にメール提出</a:t>
          </a:r>
        </a:p>
      </xdr:txBody>
    </xdr:sp>
    <xdr:clientData/>
  </xdr:oneCellAnchor>
  <xdr:twoCellAnchor>
    <xdr:from>
      <xdr:col>8</xdr:col>
      <xdr:colOff>495300</xdr:colOff>
      <xdr:row>94</xdr:row>
      <xdr:rowOff>38100</xdr:rowOff>
    </xdr:from>
    <xdr:to>
      <xdr:col>9</xdr:col>
      <xdr:colOff>812800</xdr:colOff>
      <xdr:row>96</xdr:row>
      <xdr:rowOff>12700</xdr:rowOff>
    </xdr:to>
    <xdr:cxnSp macro="">
      <xdr:nvCxnSpPr>
        <xdr:cNvPr id="33" name="直線矢印コネクタ 32"/>
        <xdr:cNvCxnSpPr/>
      </xdr:nvCxnSpPr>
      <xdr:spPr>
        <a:xfrm>
          <a:off x="7442200" y="15074900"/>
          <a:ext cx="1143000" cy="3302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952500</xdr:colOff>
      <xdr:row>95</xdr:row>
      <xdr:rowOff>76200</xdr:rowOff>
    </xdr:from>
    <xdr:to>
      <xdr:col>9</xdr:col>
      <xdr:colOff>1219200</xdr:colOff>
      <xdr:row>96</xdr:row>
      <xdr:rowOff>165100</xdr:rowOff>
    </xdr:to>
    <xdr:sp macro="" textlink="">
      <xdr:nvSpPr>
        <xdr:cNvPr id="36" name="円/楕円 35"/>
        <xdr:cNvSpPr/>
      </xdr:nvSpPr>
      <xdr:spPr>
        <a:xfrm>
          <a:off x="8724900" y="15290800"/>
          <a:ext cx="266700" cy="2667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876300</xdr:colOff>
      <xdr:row>94</xdr:row>
      <xdr:rowOff>101600</xdr:rowOff>
    </xdr:from>
    <xdr:to>
      <xdr:col>2</xdr:col>
      <xdr:colOff>1358900</xdr:colOff>
      <xdr:row>95</xdr:row>
      <xdr:rowOff>38100</xdr:rowOff>
    </xdr:to>
    <xdr:sp macro="" textlink="">
      <xdr:nvSpPr>
        <xdr:cNvPr id="38" name="右矢印 37"/>
        <xdr:cNvSpPr/>
      </xdr:nvSpPr>
      <xdr:spPr>
        <a:xfrm>
          <a:off x="2349500" y="15074900"/>
          <a:ext cx="48260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812800</xdr:colOff>
      <xdr:row>94</xdr:row>
      <xdr:rowOff>117237</xdr:rowOff>
    </xdr:from>
    <xdr:ext cx="876300" cy="632063"/>
    <xdr:sp macro="" textlink="">
      <xdr:nvSpPr>
        <xdr:cNvPr id="39" name="テキスト ボックス 38"/>
        <xdr:cNvSpPr txBox="1"/>
      </xdr:nvSpPr>
      <xdr:spPr>
        <a:xfrm>
          <a:off x="2286000" y="15090537"/>
          <a:ext cx="876300" cy="63206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noAutofit/>
        </a:bodyPr>
        <a:lstStyle/>
        <a:p>
          <a:r>
            <a:rPr kumimoji="1" lang="ja-JP" altLang="en-US" sz="1100"/>
            <a:t>コピー作成後、（３）の４、５</a:t>
          </a:r>
        </a:p>
      </xdr:txBody>
    </xdr:sp>
    <xdr:clientData/>
  </xdr:oneCellAnchor>
  <xdr:twoCellAnchor>
    <xdr:from>
      <xdr:col>2</xdr:col>
      <xdr:colOff>1409701</xdr:colOff>
      <xdr:row>71</xdr:row>
      <xdr:rowOff>57150</xdr:rowOff>
    </xdr:from>
    <xdr:to>
      <xdr:col>2</xdr:col>
      <xdr:colOff>2238375</xdr:colOff>
      <xdr:row>72</xdr:row>
      <xdr:rowOff>161925</xdr:rowOff>
    </xdr:to>
    <xdr:sp macro="" textlink="">
      <xdr:nvSpPr>
        <xdr:cNvPr id="34" name="角丸四角形吹き出し 33"/>
        <xdr:cNvSpPr/>
      </xdr:nvSpPr>
      <xdr:spPr>
        <a:xfrm>
          <a:off x="2876551" y="13420725"/>
          <a:ext cx="828674" cy="276225"/>
        </a:xfrm>
        <a:prstGeom prst="wedgeRoundRectCallout">
          <a:avLst>
            <a:gd name="adj1" fmla="val -109461"/>
            <a:gd name="adj2" fmla="val 51071"/>
            <a:gd name="adj3" fmla="val 1666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400" b="1">
              <a:solidFill>
                <a:schemeClr val="tx1"/>
              </a:solidFill>
              <a:latin typeface="ＭＳ Ｐゴシック" panose="020B0600070205080204" pitchFamily="50" charset="-128"/>
              <a:ea typeface="ＭＳ Ｐゴシック" panose="020B0600070205080204" pitchFamily="50" charset="-128"/>
            </a:rPr>
            <a:t>重要！</a:t>
          </a:r>
        </a:p>
      </xdr:txBody>
    </xdr:sp>
    <xdr:clientData/>
  </xdr:twoCellAnchor>
  <xdr:twoCellAnchor>
    <xdr:from>
      <xdr:col>3</xdr:col>
      <xdr:colOff>762001</xdr:colOff>
      <xdr:row>61</xdr:row>
      <xdr:rowOff>142875</xdr:rowOff>
    </xdr:from>
    <xdr:to>
      <xdr:col>5</xdr:col>
      <xdr:colOff>19050</xdr:colOff>
      <xdr:row>62</xdr:row>
      <xdr:rowOff>200025</xdr:rowOff>
    </xdr:to>
    <xdr:sp macro="" textlink="">
      <xdr:nvSpPr>
        <xdr:cNvPr id="35" name="角丸四角形吹き出し 34"/>
        <xdr:cNvSpPr/>
      </xdr:nvSpPr>
      <xdr:spPr>
        <a:xfrm>
          <a:off x="4610101" y="11591925"/>
          <a:ext cx="828674" cy="276225"/>
        </a:xfrm>
        <a:prstGeom prst="wedgeRoundRectCallout">
          <a:avLst>
            <a:gd name="adj1" fmla="val -80725"/>
            <a:gd name="adj2" fmla="val -45481"/>
            <a:gd name="adj3" fmla="val 1666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400" b="1">
              <a:solidFill>
                <a:schemeClr val="tx1"/>
              </a:solidFill>
              <a:latin typeface="ＭＳ Ｐゴシック" panose="020B0600070205080204" pitchFamily="50" charset="-128"/>
              <a:ea typeface="ＭＳ Ｐゴシック" panose="020B0600070205080204" pitchFamily="50" charset="-128"/>
            </a:rPr>
            <a:t>重要！</a:t>
          </a:r>
        </a:p>
      </xdr:txBody>
    </xdr:sp>
    <xdr:clientData/>
  </xdr:twoCellAnchor>
  <xdr:twoCellAnchor>
    <xdr:from>
      <xdr:col>7</xdr:col>
      <xdr:colOff>123825</xdr:colOff>
      <xdr:row>47</xdr:row>
      <xdr:rowOff>28575</xdr:rowOff>
    </xdr:from>
    <xdr:to>
      <xdr:col>7</xdr:col>
      <xdr:colOff>276225</xdr:colOff>
      <xdr:row>56</xdr:row>
      <xdr:rowOff>9525</xdr:rowOff>
    </xdr:to>
    <xdr:sp macro="" textlink="">
      <xdr:nvSpPr>
        <xdr:cNvPr id="37" name="右中かっこ 36"/>
        <xdr:cNvSpPr/>
      </xdr:nvSpPr>
      <xdr:spPr>
        <a:xfrm>
          <a:off x="7296150" y="9410700"/>
          <a:ext cx="152400" cy="1543050"/>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xdr:col>
      <xdr:colOff>409574</xdr:colOff>
      <xdr:row>50</xdr:row>
      <xdr:rowOff>95792</xdr:rowOff>
    </xdr:from>
    <xdr:ext cx="1743074" cy="380458"/>
    <xdr:sp macro="" textlink="">
      <xdr:nvSpPr>
        <xdr:cNvPr id="40" name="テキスト ボックス 39"/>
        <xdr:cNvSpPr txBox="1"/>
      </xdr:nvSpPr>
      <xdr:spPr>
        <a:xfrm>
          <a:off x="7581899" y="10001792"/>
          <a:ext cx="1743074" cy="380458"/>
        </a:xfrm>
        <a:prstGeom prst="rect">
          <a:avLst/>
        </a:prstGeom>
        <a:solidFill>
          <a:schemeClr val="lt1"/>
        </a:solidFill>
        <a:ln w="254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1">
          <a:noAutofit/>
        </a:bodyPr>
        <a:lstStyle/>
        <a:p>
          <a:pPr algn="l"/>
          <a:r>
            <a:rPr kumimoji="1" lang="ja-JP" altLang="en-US" sz="1100"/>
            <a:t>様式番号を忘れずに選択</a:t>
          </a:r>
        </a:p>
      </xdr:txBody>
    </xdr:sp>
    <xdr:clientData/>
  </xdr:oneCellAnchor>
  <xdr:oneCellAnchor>
    <xdr:from>
      <xdr:col>7</xdr:col>
      <xdr:colOff>314325</xdr:colOff>
      <xdr:row>36</xdr:row>
      <xdr:rowOff>104775</xdr:rowOff>
    </xdr:from>
    <xdr:ext cx="2295525" cy="1089026"/>
    <xdr:sp macro="" textlink="">
      <xdr:nvSpPr>
        <xdr:cNvPr id="41" name="四角形吹き出し 40"/>
        <xdr:cNvSpPr/>
      </xdr:nvSpPr>
      <xdr:spPr>
        <a:xfrm>
          <a:off x="7486650" y="7724775"/>
          <a:ext cx="2295525" cy="1089026"/>
        </a:xfrm>
        <a:prstGeom prst="wedgeRectCallout">
          <a:avLst>
            <a:gd name="adj1" fmla="val -33263"/>
            <a:gd name="adj2" fmla="val 43427"/>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en-US" altLang="ja-JP" sz="1100">
              <a:solidFill>
                <a:srgbClr val="FF0000"/>
              </a:solidFill>
            </a:rPr>
            <a:t>【</a:t>
          </a:r>
          <a:r>
            <a:rPr kumimoji="1" lang="ja-JP" altLang="en-US" sz="1100">
              <a:solidFill>
                <a:srgbClr val="FF0000"/>
              </a:solidFill>
            </a:rPr>
            <a:t>重要</a:t>
          </a:r>
          <a:r>
            <a:rPr kumimoji="1" lang="en-US" altLang="ja-JP" sz="1100">
              <a:solidFill>
                <a:srgbClr val="FF0000"/>
              </a:solidFill>
            </a:rPr>
            <a:t>】</a:t>
          </a:r>
        </a:p>
        <a:p>
          <a:pPr algn="l"/>
          <a:r>
            <a:rPr kumimoji="1" lang="ja-JP" altLang="en-US" sz="1100">
              <a:solidFill>
                <a:srgbClr val="FF0000"/>
              </a:solidFill>
            </a:rPr>
            <a:t>労働福祉関連</a:t>
          </a:r>
          <a:r>
            <a:rPr kumimoji="1" lang="ja-JP" altLang="en-US" sz="1100">
              <a:solidFill>
                <a:schemeClr val="tx1"/>
              </a:solidFill>
            </a:rPr>
            <a:t>を選択した場合、必要な様式全てを選択してください</a:t>
          </a:r>
          <a:endParaRPr kumimoji="1" lang="en-US" altLang="ja-JP" sz="1100">
            <a:solidFill>
              <a:schemeClr val="tx1"/>
            </a:solidFill>
          </a:endParaRPr>
        </a:p>
        <a:p>
          <a:pPr algn="l"/>
          <a:r>
            <a:rPr kumimoji="1" lang="ja-JP" altLang="en-US" sz="1100">
              <a:solidFill>
                <a:schemeClr val="tx1"/>
              </a:solidFill>
            </a:rPr>
            <a:t>その際、</a:t>
          </a:r>
          <a:r>
            <a:rPr kumimoji="1" lang="ja-JP" altLang="en-US" sz="1100">
              <a:solidFill>
                <a:srgbClr val="FF0000"/>
              </a:solidFill>
            </a:rPr>
            <a:t>様式番号</a:t>
          </a:r>
          <a:r>
            <a:rPr kumimoji="1" lang="ja-JP" altLang="en-US" sz="1100">
              <a:solidFill>
                <a:schemeClr val="tx1"/>
              </a:solidFill>
            </a:rPr>
            <a:t>は、</a:t>
          </a:r>
          <a:r>
            <a:rPr kumimoji="1" lang="ja-JP" altLang="en-US" sz="1100">
              <a:solidFill>
                <a:srgbClr val="FF0000"/>
              </a:solidFill>
            </a:rPr>
            <a:t>違う番号</a:t>
          </a:r>
          <a:r>
            <a:rPr kumimoji="1" lang="ja-JP" altLang="en-US" sz="1100">
              <a:solidFill>
                <a:schemeClr val="tx1"/>
              </a:solidFill>
            </a:rPr>
            <a:t>にしてください。</a:t>
          </a:r>
          <a:endParaRPr kumimoji="1" lang="en-US" altLang="ja-JP" sz="1100">
            <a:solidFill>
              <a:schemeClr val="tx1"/>
            </a:solidFill>
          </a:endParaRP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20</xdr:col>
      <xdr:colOff>88900</xdr:colOff>
      <xdr:row>13</xdr:row>
      <xdr:rowOff>12700</xdr:rowOff>
    </xdr:from>
    <xdr:to>
      <xdr:col>30</xdr:col>
      <xdr:colOff>301625</xdr:colOff>
      <xdr:row>20</xdr:row>
      <xdr:rowOff>75672</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3009900"/>
          <a:ext cx="6308725" cy="18600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19</xdr:col>
      <xdr:colOff>149032</xdr:colOff>
      <xdr:row>13</xdr:row>
      <xdr:rowOff>71276</xdr:rowOff>
    </xdr:from>
    <xdr:to>
      <xdr:col>27</xdr:col>
      <xdr:colOff>343418</xdr:colOff>
      <xdr:row>21</xdr:row>
      <xdr:rowOff>70276</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5205" y="2630715"/>
          <a:ext cx="5138315" cy="14698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oneCellAnchor>
    <xdr:from>
      <xdr:col>9</xdr:col>
      <xdr:colOff>28575</xdr:colOff>
      <xdr:row>6</xdr:row>
      <xdr:rowOff>21024</xdr:rowOff>
    </xdr:from>
    <xdr:ext cx="2986074" cy="659155"/>
    <xdr:sp macro="" textlink="">
      <xdr:nvSpPr>
        <xdr:cNvPr id="2" name="テキスト ボックス 1"/>
        <xdr:cNvSpPr txBox="1"/>
      </xdr:nvSpPr>
      <xdr:spPr>
        <a:xfrm>
          <a:off x="8629650" y="1659324"/>
          <a:ext cx="2986074" cy="659155"/>
        </a:xfrm>
        <a:prstGeom prst="rect">
          <a:avLst/>
        </a:prstGeom>
        <a:solidFill>
          <a:srgbClr val="FFFF99"/>
        </a:solidFill>
        <a:ln w="12700" cmpd="sng">
          <a:solidFill>
            <a:sysClr val="windowText" lastClr="00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400" b="1">
              <a:solidFill>
                <a:srgbClr val="FF0000"/>
              </a:solidFill>
            </a:rPr>
            <a:t>黄着色セルにご記入ください。</a:t>
          </a:r>
          <a:endParaRPr kumimoji="1" lang="en-US" altLang="ja-JP" sz="1400" b="1">
            <a:solidFill>
              <a:srgbClr val="FF0000"/>
            </a:solidFill>
          </a:endParaRPr>
        </a:p>
        <a:p>
          <a:pPr algn="l"/>
          <a:r>
            <a:rPr kumimoji="1" lang="ja-JP" altLang="en-US" sz="1000">
              <a:solidFill>
                <a:srgbClr val="FF0000"/>
              </a:solidFill>
            </a:rPr>
            <a:t>（選択肢のプルダウンメニュー▼による■□の選択、</a:t>
          </a:r>
          <a:endParaRPr kumimoji="1" lang="en-US" altLang="ja-JP" sz="1000">
            <a:solidFill>
              <a:srgbClr val="FF0000"/>
            </a:solidFill>
          </a:endParaRPr>
        </a:p>
        <a:p>
          <a:pPr algn="l"/>
          <a:r>
            <a:rPr kumimoji="1" lang="ja-JP" altLang="en-US" sz="1000">
              <a:solidFill>
                <a:srgbClr val="FF0000"/>
              </a:solidFill>
            </a:rPr>
            <a:t>人員補充方法、内容、該当条文など）</a:t>
          </a:r>
        </a:p>
      </xdr:txBody>
    </xdr:sp>
    <xdr:clientData fPrintsWithSheet="0"/>
  </xdr:oneCellAnchor>
  <xdr:oneCellAnchor>
    <xdr:from>
      <xdr:col>4</xdr:col>
      <xdr:colOff>1914525</xdr:colOff>
      <xdr:row>108</xdr:row>
      <xdr:rowOff>390525</xdr:rowOff>
    </xdr:from>
    <xdr:ext cx="2856616" cy="275717"/>
    <xdr:sp macro="" textlink="">
      <xdr:nvSpPr>
        <xdr:cNvPr id="3" name="テキスト ボックス 2"/>
        <xdr:cNvSpPr txBox="1"/>
      </xdr:nvSpPr>
      <xdr:spPr>
        <a:xfrm>
          <a:off x="3133725" y="42395775"/>
          <a:ext cx="2856616" cy="275717"/>
        </a:xfrm>
        <a:prstGeom prst="rect">
          <a:avLst/>
        </a:prstGeom>
        <a:solidFill>
          <a:srgbClr val="92D05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100">
              <a:solidFill>
                <a:srgbClr val="FF0000"/>
              </a:solidFill>
            </a:rPr>
            <a:t>【</a:t>
          </a:r>
          <a:r>
            <a:rPr kumimoji="1" lang="ja-JP" altLang="en-US" sz="1100">
              <a:solidFill>
                <a:srgbClr val="FF0000"/>
              </a:solidFill>
            </a:rPr>
            <a:t>法定事項</a:t>
          </a:r>
          <a:r>
            <a:rPr kumimoji="1" lang="en-US" altLang="ja-JP" sz="1100">
              <a:solidFill>
                <a:srgbClr val="FF0000"/>
              </a:solidFill>
            </a:rPr>
            <a:t>】</a:t>
          </a:r>
          <a:r>
            <a:rPr kumimoji="1" lang="ja-JP" altLang="en-US" sz="1100">
              <a:solidFill>
                <a:srgbClr val="FF0000"/>
              </a:solidFill>
            </a:rPr>
            <a:t>法律条文記入（該当箇所に下線）</a:t>
          </a:r>
        </a:p>
      </xdr:txBody>
    </xdr:sp>
    <xdr:clientData/>
  </xdr:oneCellAnchor>
  <xdr:oneCellAnchor>
    <xdr:from>
      <xdr:col>4</xdr:col>
      <xdr:colOff>1600200</xdr:colOff>
      <xdr:row>109</xdr:row>
      <xdr:rowOff>438150</xdr:rowOff>
    </xdr:from>
    <xdr:ext cx="3508461" cy="275717"/>
    <xdr:sp macro="" textlink="">
      <xdr:nvSpPr>
        <xdr:cNvPr id="4" name="テキスト ボックス 3"/>
        <xdr:cNvSpPr txBox="1"/>
      </xdr:nvSpPr>
      <xdr:spPr>
        <a:xfrm>
          <a:off x="2819400" y="43281600"/>
          <a:ext cx="3508461" cy="275717"/>
        </a:xfrm>
        <a:prstGeom prst="rect">
          <a:avLst/>
        </a:prstGeom>
        <a:solidFill>
          <a:srgbClr val="92D05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100">
              <a:solidFill>
                <a:srgbClr val="FF0000"/>
              </a:solidFill>
            </a:rPr>
            <a:t>【</a:t>
          </a:r>
          <a:r>
            <a:rPr kumimoji="1" lang="ja-JP" altLang="en-US" sz="1100">
              <a:solidFill>
                <a:srgbClr val="FF0000"/>
              </a:solidFill>
            </a:rPr>
            <a:t>法律を超える事項</a:t>
          </a:r>
          <a:r>
            <a:rPr kumimoji="1" lang="en-US" altLang="ja-JP" sz="1100">
              <a:solidFill>
                <a:srgbClr val="FF0000"/>
              </a:solidFill>
            </a:rPr>
            <a:t>】</a:t>
          </a:r>
          <a:r>
            <a:rPr kumimoji="1" lang="ja-JP" altLang="en-US" sz="1100">
              <a:solidFill>
                <a:srgbClr val="FF0000"/>
              </a:solidFill>
            </a:rPr>
            <a:t>就業規則等記入（該当箇所に下線）</a:t>
          </a:r>
        </a:p>
      </xdr:txBody>
    </xdr:sp>
    <xdr:clientData/>
  </xdr:oneCellAnchor>
  <xdr:oneCellAnchor>
    <xdr:from>
      <xdr:col>9</xdr:col>
      <xdr:colOff>57150</xdr:colOff>
      <xdr:row>8</xdr:row>
      <xdr:rowOff>154340</xdr:rowOff>
    </xdr:from>
    <xdr:ext cx="2983702" cy="559127"/>
    <xdr:sp macro="" textlink="">
      <xdr:nvSpPr>
        <xdr:cNvPr id="5" name="テキスト ボックス 4"/>
        <xdr:cNvSpPr txBox="1"/>
      </xdr:nvSpPr>
      <xdr:spPr>
        <a:xfrm>
          <a:off x="8658225" y="2602265"/>
          <a:ext cx="2983702" cy="559127"/>
        </a:xfrm>
        <a:prstGeom prst="rect">
          <a:avLst/>
        </a:prstGeom>
        <a:solidFill>
          <a:srgbClr val="FFFF99"/>
        </a:solidFill>
        <a:ln w="12700" cmpd="sng">
          <a:solidFill>
            <a:sysClr val="windowText" lastClr="00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400" b="1">
              <a:solidFill>
                <a:srgbClr val="FF0000"/>
              </a:solidFill>
            </a:rPr>
            <a:t>本表の内容を確認するため、</a:t>
          </a:r>
          <a:endParaRPr kumimoji="1" lang="en-US" altLang="ja-JP" sz="1400" b="1">
            <a:solidFill>
              <a:srgbClr val="FF0000"/>
            </a:solidFill>
          </a:endParaRPr>
        </a:p>
        <a:p>
          <a:pPr algn="l"/>
          <a:r>
            <a:rPr kumimoji="1" lang="ja-JP" altLang="en-US" sz="1400" b="1">
              <a:solidFill>
                <a:srgbClr val="FF0000"/>
              </a:solidFill>
            </a:rPr>
            <a:t>就業規則等の全文添付は必要です。</a:t>
          </a:r>
          <a:endParaRPr kumimoji="1" lang="en-US" altLang="ja-JP" sz="1400" b="1">
            <a:solidFill>
              <a:srgbClr val="FF0000"/>
            </a:solidFill>
          </a:endParaRPr>
        </a:p>
      </xdr:txBody>
    </xdr:sp>
    <xdr:clientData fPrintsWithSheet="0"/>
  </xdr:oneCellAnchor>
</xdr:wsDr>
</file>

<file path=xl/drawings/drawing13.xml><?xml version="1.0" encoding="utf-8"?>
<xdr:wsDr xmlns:xdr="http://schemas.openxmlformats.org/drawingml/2006/spreadsheetDrawing" xmlns:a="http://schemas.openxmlformats.org/drawingml/2006/main">
  <xdr:oneCellAnchor>
    <xdr:from>
      <xdr:col>9</xdr:col>
      <xdr:colOff>38100</xdr:colOff>
      <xdr:row>6</xdr:row>
      <xdr:rowOff>30549</xdr:rowOff>
    </xdr:from>
    <xdr:ext cx="2986074" cy="659155"/>
    <xdr:sp macro="" textlink="">
      <xdr:nvSpPr>
        <xdr:cNvPr id="2" name="テキスト ボックス 1"/>
        <xdr:cNvSpPr txBox="1"/>
      </xdr:nvSpPr>
      <xdr:spPr>
        <a:xfrm>
          <a:off x="8639175" y="1668849"/>
          <a:ext cx="2986074" cy="659155"/>
        </a:xfrm>
        <a:prstGeom prst="rect">
          <a:avLst/>
        </a:prstGeom>
        <a:solidFill>
          <a:srgbClr val="FFFF99"/>
        </a:solidFill>
        <a:ln w="12700" cmpd="sng">
          <a:solidFill>
            <a:sysClr val="windowText" lastClr="00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400" b="1">
              <a:solidFill>
                <a:srgbClr val="FF0000"/>
              </a:solidFill>
            </a:rPr>
            <a:t>黄着色セルにご記入ください。</a:t>
          </a:r>
          <a:endParaRPr kumimoji="1" lang="en-US" altLang="ja-JP" sz="1400" b="1">
            <a:solidFill>
              <a:srgbClr val="FF0000"/>
            </a:solidFill>
          </a:endParaRPr>
        </a:p>
        <a:p>
          <a:pPr algn="l"/>
          <a:r>
            <a:rPr kumimoji="1" lang="ja-JP" altLang="en-US" sz="1000">
              <a:solidFill>
                <a:srgbClr val="FF0000"/>
              </a:solidFill>
            </a:rPr>
            <a:t>（選択肢のプルダウンメニュー▼による■□の選択、</a:t>
          </a:r>
          <a:endParaRPr kumimoji="1" lang="en-US" altLang="ja-JP" sz="1000">
            <a:solidFill>
              <a:srgbClr val="FF0000"/>
            </a:solidFill>
          </a:endParaRPr>
        </a:p>
        <a:p>
          <a:pPr algn="l"/>
          <a:r>
            <a:rPr kumimoji="1" lang="ja-JP" altLang="en-US" sz="1000">
              <a:solidFill>
                <a:srgbClr val="FF0000"/>
              </a:solidFill>
            </a:rPr>
            <a:t>人員補充方法、内容、該当条文など）</a:t>
          </a:r>
        </a:p>
      </xdr:txBody>
    </xdr:sp>
    <xdr:clientData fPrintsWithSheet="0"/>
  </xdr:oneCellAnchor>
  <xdr:oneCellAnchor>
    <xdr:from>
      <xdr:col>4</xdr:col>
      <xdr:colOff>1914525</xdr:colOff>
      <xdr:row>108</xdr:row>
      <xdr:rowOff>390525</xdr:rowOff>
    </xdr:from>
    <xdr:ext cx="2856616" cy="275717"/>
    <xdr:sp macro="" textlink="">
      <xdr:nvSpPr>
        <xdr:cNvPr id="3" name="テキスト ボックス 2"/>
        <xdr:cNvSpPr txBox="1"/>
      </xdr:nvSpPr>
      <xdr:spPr>
        <a:xfrm>
          <a:off x="3133725" y="42538650"/>
          <a:ext cx="2856616" cy="275717"/>
        </a:xfrm>
        <a:prstGeom prst="rect">
          <a:avLst/>
        </a:prstGeom>
        <a:solidFill>
          <a:srgbClr val="92D05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100">
              <a:solidFill>
                <a:srgbClr val="FF0000"/>
              </a:solidFill>
            </a:rPr>
            <a:t>【</a:t>
          </a:r>
          <a:r>
            <a:rPr kumimoji="1" lang="ja-JP" altLang="en-US" sz="1100">
              <a:solidFill>
                <a:srgbClr val="FF0000"/>
              </a:solidFill>
            </a:rPr>
            <a:t>法定事項</a:t>
          </a:r>
          <a:r>
            <a:rPr kumimoji="1" lang="en-US" altLang="ja-JP" sz="1100">
              <a:solidFill>
                <a:srgbClr val="FF0000"/>
              </a:solidFill>
            </a:rPr>
            <a:t>】</a:t>
          </a:r>
          <a:r>
            <a:rPr kumimoji="1" lang="ja-JP" altLang="en-US" sz="1100">
              <a:solidFill>
                <a:srgbClr val="FF0000"/>
              </a:solidFill>
            </a:rPr>
            <a:t>法律条文記入（該当箇所に下線）</a:t>
          </a:r>
        </a:p>
      </xdr:txBody>
    </xdr:sp>
    <xdr:clientData/>
  </xdr:oneCellAnchor>
  <xdr:oneCellAnchor>
    <xdr:from>
      <xdr:col>4</xdr:col>
      <xdr:colOff>1600200</xdr:colOff>
      <xdr:row>109</xdr:row>
      <xdr:rowOff>438150</xdr:rowOff>
    </xdr:from>
    <xdr:ext cx="3508461" cy="275717"/>
    <xdr:sp macro="" textlink="">
      <xdr:nvSpPr>
        <xdr:cNvPr id="4" name="テキスト ボックス 3"/>
        <xdr:cNvSpPr txBox="1"/>
      </xdr:nvSpPr>
      <xdr:spPr>
        <a:xfrm>
          <a:off x="2819400" y="43424475"/>
          <a:ext cx="3508461" cy="275717"/>
        </a:xfrm>
        <a:prstGeom prst="rect">
          <a:avLst/>
        </a:prstGeom>
        <a:solidFill>
          <a:srgbClr val="92D05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100">
              <a:solidFill>
                <a:srgbClr val="FF0000"/>
              </a:solidFill>
            </a:rPr>
            <a:t>【</a:t>
          </a:r>
          <a:r>
            <a:rPr kumimoji="1" lang="ja-JP" altLang="en-US" sz="1100">
              <a:solidFill>
                <a:srgbClr val="FF0000"/>
              </a:solidFill>
            </a:rPr>
            <a:t>法律を超える事項</a:t>
          </a:r>
          <a:r>
            <a:rPr kumimoji="1" lang="en-US" altLang="ja-JP" sz="1100">
              <a:solidFill>
                <a:srgbClr val="FF0000"/>
              </a:solidFill>
            </a:rPr>
            <a:t>】</a:t>
          </a:r>
          <a:r>
            <a:rPr kumimoji="1" lang="ja-JP" altLang="en-US" sz="1100">
              <a:solidFill>
                <a:srgbClr val="FF0000"/>
              </a:solidFill>
            </a:rPr>
            <a:t>就業規則等記入（該当箇所に下線）</a:t>
          </a:r>
        </a:p>
      </xdr:txBody>
    </xdr:sp>
    <xdr:clientData/>
  </xdr:oneCellAnchor>
  <xdr:oneCellAnchor>
    <xdr:from>
      <xdr:col>9</xdr:col>
      <xdr:colOff>38100</xdr:colOff>
      <xdr:row>9</xdr:row>
      <xdr:rowOff>20990</xdr:rowOff>
    </xdr:from>
    <xdr:ext cx="2983702" cy="559127"/>
    <xdr:sp macro="" textlink="">
      <xdr:nvSpPr>
        <xdr:cNvPr id="5" name="テキスト ボックス 4"/>
        <xdr:cNvSpPr txBox="1"/>
      </xdr:nvSpPr>
      <xdr:spPr>
        <a:xfrm>
          <a:off x="8639175" y="2640365"/>
          <a:ext cx="2983702" cy="559127"/>
        </a:xfrm>
        <a:prstGeom prst="rect">
          <a:avLst/>
        </a:prstGeom>
        <a:solidFill>
          <a:srgbClr val="FFFF99"/>
        </a:solidFill>
        <a:ln w="12700" cmpd="sng">
          <a:solidFill>
            <a:sysClr val="windowText" lastClr="00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400" b="1">
              <a:solidFill>
                <a:srgbClr val="FF0000"/>
              </a:solidFill>
            </a:rPr>
            <a:t>本表の内容を確認するため、</a:t>
          </a:r>
          <a:endParaRPr kumimoji="1" lang="en-US" altLang="ja-JP" sz="1400" b="1">
            <a:solidFill>
              <a:srgbClr val="FF0000"/>
            </a:solidFill>
          </a:endParaRPr>
        </a:p>
        <a:p>
          <a:pPr algn="l"/>
          <a:r>
            <a:rPr kumimoji="1" lang="ja-JP" altLang="en-US" sz="1400" b="1">
              <a:solidFill>
                <a:srgbClr val="FF0000"/>
              </a:solidFill>
            </a:rPr>
            <a:t>就業規則等の全文添付は必要です。</a:t>
          </a:r>
          <a:endParaRPr kumimoji="1" lang="en-US" altLang="ja-JP" sz="1400" b="1">
            <a:solidFill>
              <a:srgbClr val="FF0000"/>
            </a:solidFill>
          </a:endParaRPr>
        </a:p>
      </xdr:txBody>
    </xdr:sp>
    <xdr:clientData fPrintsWithSheet="0"/>
  </xdr:oneCellAnchor>
</xdr:wsDr>
</file>

<file path=xl/drawings/drawing14.xml><?xml version="1.0" encoding="utf-8"?>
<xdr:wsDr xmlns:xdr="http://schemas.openxmlformats.org/drawingml/2006/spreadsheetDrawing" xmlns:a="http://schemas.openxmlformats.org/drawingml/2006/main">
  <xdr:twoCellAnchor>
    <xdr:from>
      <xdr:col>20</xdr:col>
      <xdr:colOff>476250</xdr:colOff>
      <xdr:row>31</xdr:row>
      <xdr:rowOff>104775</xdr:rowOff>
    </xdr:from>
    <xdr:to>
      <xdr:col>24</xdr:col>
      <xdr:colOff>66675</xdr:colOff>
      <xdr:row>37</xdr:row>
      <xdr:rowOff>133350</xdr:rowOff>
    </xdr:to>
    <xdr:sp macro="" textlink="">
      <xdr:nvSpPr>
        <xdr:cNvPr id="2" name="四角形吹き出し 1"/>
        <xdr:cNvSpPr/>
      </xdr:nvSpPr>
      <xdr:spPr>
        <a:xfrm>
          <a:off x="7905750" y="6686550"/>
          <a:ext cx="2457450" cy="1362075"/>
        </a:xfrm>
        <a:prstGeom prst="wedgeRectCallout">
          <a:avLst>
            <a:gd name="adj1" fmla="val -80070"/>
            <a:gd name="adj2" fmla="val -20453"/>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重要</a:t>
          </a:r>
          <a:r>
            <a:rPr kumimoji="1" lang="en-US" altLang="ja-JP" sz="1100">
              <a:solidFill>
                <a:srgbClr val="FF0000"/>
              </a:solidFill>
            </a:rPr>
            <a:t>】</a:t>
          </a:r>
        </a:p>
        <a:p>
          <a:pPr algn="l"/>
          <a:r>
            <a:rPr kumimoji="1" lang="ja-JP" altLang="en-US" sz="1100">
              <a:solidFill>
                <a:schemeClr val="tx1"/>
              </a:solidFill>
            </a:rPr>
            <a:t> ＊入札説明書に「工事成績評定点が７０点未満の場合のものは施工実績として認めない」と条件をつけること</a:t>
          </a:r>
        </a:p>
      </xdr:txBody>
    </xdr:sp>
    <xdr:clientData/>
  </xdr:twoCellAnchor>
  <xdr:twoCellAnchor editAs="oneCell">
    <xdr:from>
      <xdr:col>19</xdr:col>
      <xdr:colOff>123825</xdr:colOff>
      <xdr:row>18</xdr:row>
      <xdr:rowOff>136525</xdr:rowOff>
    </xdr:from>
    <xdr:to>
      <xdr:col>28</xdr:col>
      <xdr:colOff>0</xdr:colOff>
      <xdr:row>25</xdr:row>
      <xdr:rowOff>130066</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9725" y="3679825"/>
          <a:ext cx="5362575" cy="15746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438150</xdr:colOff>
      <xdr:row>36</xdr:row>
      <xdr:rowOff>9525</xdr:rowOff>
    </xdr:from>
    <xdr:to>
      <xdr:col>22</xdr:col>
      <xdr:colOff>514350</xdr:colOff>
      <xdr:row>39</xdr:row>
      <xdr:rowOff>57150</xdr:rowOff>
    </xdr:to>
    <xdr:sp macro="" textlink="">
      <xdr:nvSpPr>
        <xdr:cNvPr id="3" name="四角形吹き出し 2"/>
        <xdr:cNvSpPr/>
      </xdr:nvSpPr>
      <xdr:spPr>
        <a:xfrm>
          <a:off x="7762875" y="6753225"/>
          <a:ext cx="2819400" cy="561975"/>
        </a:xfrm>
        <a:prstGeom prst="wedgeRectCallout">
          <a:avLst>
            <a:gd name="adj1" fmla="val -86036"/>
            <a:gd name="adj2" fmla="val 14515"/>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重要</a:t>
          </a:r>
          <a:r>
            <a:rPr kumimoji="1" lang="en-US" altLang="ja-JP" sz="1100">
              <a:solidFill>
                <a:srgbClr val="FF0000"/>
              </a:solidFill>
            </a:rPr>
            <a:t>】</a:t>
          </a:r>
        </a:p>
        <a:p>
          <a:pPr algn="l"/>
          <a:r>
            <a:rPr kumimoji="1" lang="ja-JP" altLang="en-US" sz="1100">
              <a:solidFill>
                <a:srgbClr val="FF0000"/>
              </a:solidFill>
            </a:rPr>
            <a:t>数式エラーの行</a:t>
          </a:r>
          <a:r>
            <a:rPr kumimoji="1" lang="ja-JP" altLang="en-US" sz="1100">
              <a:solidFill>
                <a:schemeClr val="tx1"/>
              </a:solidFill>
            </a:rPr>
            <a:t>は、</a:t>
          </a:r>
          <a:r>
            <a:rPr kumimoji="1" lang="ja-JP" altLang="en-US" sz="1100">
              <a:solidFill>
                <a:srgbClr val="FF0000"/>
              </a:solidFill>
            </a:rPr>
            <a:t>非表示</a:t>
          </a:r>
          <a:r>
            <a:rPr kumimoji="1" lang="ja-JP" altLang="en-US" sz="1100">
              <a:solidFill>
                <a:schemeClr val="tx1"/>
              </a:solidFill>
            </a:rPr>
            <a:t>にしてくださ</a:t>
          </a:r>
          <a:r>
            <a:rPr kumimoji="1" lang="en-US" altLang="ja-JP" sz="1100">
              <a:solidFill>
                <a:schemeClr val="tx1"/>
              </a:solidFill>
            </a:rPr>
            <a:t>i</a:t>
          </a:r>
          <a:r>
            <a:rPr kumimoji="1" lang="ja-JP" altLang="en-US" sz="1100">
              <a:solidFill>
                <a:schemeClr val="tx1"/>
              </a:solidFill>
            </a:rPr>
            <a:t>。</a:t>
          </a:r>
        </a:p>
      </xdr:txBody>
    </xdr:sp>
    <xdr:clientData/>
  </xdr:twoCellAnchor>
  <xdr:twoCellAnchor>
    <xdr:from>
      <xdr:col>17</xdr:col>
      <xdr:colOff>276225</xdr:colOff>
      <xdr:row>11</xdr:row>
      <xdr:rowOff>180975</xdr:rowOff>
    </xdr:from>
    <xdr:to>
      <xdr:col>22</xdr:col>
      <xdr:colOff>66675</xdr:colOff>
      <xdr:row>24</xdr:row>
      <xdr:rowOff>161925</xdr:rowOff>
    </xdr:to>
    <xdr:grpSp>
      <xdr:nvGrpSpPr>
        <xdr:cNvPr id="6" name="グループ化 5"/>
        <xdr:cNvGrpSpPr/>
      </xdr:nvGrpSpPr>
      <xdr:grpSpPr>
        <a:xfrm>
          <a:off x="6321425" y="2346325"/>
          <a:ext cx="2933700" cy="2425700"/>
          <a:chOff x="6915150" y="2381250"/>
          <a:chExt cx="3219450" cy="2466975"/>
        </a:xfrm>
      </xdr:grpSpPr>
      <xdr:pic>
        <xdr:nvPicPr>
          <xdr:cNvPr id="7" name="図 6"/>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2381250"/>
            <a:ext cx="3219450" cy="2466975"/>
          </a:xfrm>
          <a:prstGeom prst="rect">
            <a:avLst/>
          </a:prstGeom>
        </xdr:spPr>
      </xdr:pic>
      <xdr:sp macro="" textlink="">
        <xdr:nvSpPr>
          <xdr:cNvPr id="5" name="正方形/長方形 4"/>
          <xdr:cNvSpPr/>
        </xdr:nvSpPr>
        <xdr:spPr>
          <a:xfrm>
            <a:off x="7038975" y="2724150"/>
            <a:ext cx="2981325" cy="1809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正方形/長方形 10"/>
          <xdr:cNvSpPr/>
        </xdr:nvSpPr>
        <xdr:spPr>
          <a:xfrm>
            <a:off x="7048500" y="3419475"/>
            <a:ext cx="561975" cy="1428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190500</xdr:colOff>
      <xdr:row>0</xdr:row>
      <xdr:rowOff>47625</xdr:rowOff>
    </xdr:from>
    <xdr:to>
      <xdr:col>18</xdr:col>
      <xdr:colOff>9525</xdr:colOff>
      <xdr:row>18</xdr:row>
      <xdr:rowOff>152400</xdr:rowOff>
    </xdr:to>
    <xdr:sp macro="" textlink="">
      <xdr:nvSpPr>
        <xdr:cNvPr id="2" name="右中かっこ 1"/>
        <xdr:cNvSpPr/>
      </xdr:nvSpPr>
      <xdr:spPr>
        <a:xfrm>
          <a:off x="6353175" y="47625"/>
          <a:ext cx="190500" cy="3371850"/>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133350</xdr:colOff>
      <xdr:row>4</xdr:row>
      <xdr:rowOff>76200</xdr:rowOff>
    </xdr:from>
    <xdr:to>
      <xdr:col>19</xdr:col>
      <xdr:colOff>342900</xdr:colOff>
      <xdr:row>12</xdr:row>
      <xdr:rowOff>142875</xdr:rowOff>
    </xdr:to>
    <xdr:sp macro="" textlink="">
      <xdr:nvSpPr>
        <xdr:cNvPr id="3" name="テキスト ボックス 2"/>
        <xdr:cNvSpPr txBox="1"/>
      </xdr:nvSpPr>
      <xdr:spPr>
        <a:xfrm>
          <a:off x="7181850" y="857250"/>
          <a:ext cx="895350" cy="15240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提出資料が２</a:t>
          </a:r>
          <a:r>
            <a:rPr kumimoji="1" lang="en-US" altLang="ja-JP" sz="1100">
              <a:latin typeface="ＭＳ Ｐゴシック" panose="020B0600070205080204" pitchFamily="50" charset="-128"/>
              <a:ea typeface="ＭＳ Ｐゴシック" panose="020B0600070205080204" pitchFamily="50" charset="-128"/>
            </a:rPr>
            <a:t>P</a:t>
          </a:r>
          <a:r>
            <a:rPr kumimoji="1" lang="ja-JP" altLang="en-US" sz="1100">
              <a:latin typeface="ＭＳ Ｐゴシック" panose="020B0600070205080204" pitchFamily="50" charset="-128"/>
              <a:ea typeface="ＭＳ Ｐゴシック" panose="020B0600070205080204" pitchFamily="50" charset="-128"/>
            </a:rPr>
            <a:t>以上になった場合でも、この範囲は、自動的に表示されます。</a:t>
          </a:r>
        </a:p>
      </xdr:txBody>
    </xdr:sp>
    <xdr:clientData/>
  </xdr:twoCellAnchor>
  <xdr:twoCellAnchor>
    <xdr:from>
      <xdr:col>20</xdr:col>
      <xdr:colOff>0</xdr:colOff>
      <xdr:row>32</xdr:row>
      <xdr:rowOff>0</xdr:rowOff>
    </xdr:from>
    <xdr:to>
      <xdr:col>26</xdr:col>
      <xdr:colOff>447675</xdr:colOff>
      <xdr:row>35</xdr:row>
      <xdr:rowOff>95249</xdr:rowOff>
    </xdr:to>
    <xdr:sp macro="" textlink="">
      <xdr:nvSpPr>
        <xdr:cNvPr id="4" name="Text Box 12"/>
        <xdr:cNvSpPr txBox="1">
          <a:spLocks noChangeArrowheads="1"/>
        </xdr:cNvSpPr>
      </xdr:nvSpPr>
      <xdr:spPr bwMode="auto">
        <a:xfrm>
          <a:off x="7791450" y="5495925"/>
          <a:ext cx="4219575" cy="609599"/>
        </a:xfrm>
        <a:prstGeom prst="rect">
          <a:avLst/>
        </a:prstGeom>
        <a:solidFill>
          <a:srgbClr val="C6D9F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500"/>
            </a:lnSpc>
            <a:defRPr sz="1000"/>
          </a:pPr>
          <a:r>
            <a:rPr lang="ja-JP" altLang="en-US" sz="1200" b="0" i="0" u="none" strike="noStrike" baseline="0">
              <a:solidFill>
                <a:srgbClr val="FF0000"/>
              </a:solidFill>
              <a:latin typeface="ＭＳ Ｐ明朝"/>
              <a:ea typeface="ＭＳ Ｐ明朝"/>
            </a:rPr>
            <a:t>（発注者記載例）</a:t>
          </a:r>
          <a:endParaRPr lang="ja-JP" altLang="en-US" sz="1200" b="0" i="0" u="none" strike="noStrike" baseline="0">
            <a:solidFill>
              <a:srgbClr val="000000"/>
            </a:solidFill>
            <a:latin typeface="Century"/>
            <a:ea typeface="ＭＳ Ｐ明朝"/>
          </a:endParaRPr>
        </a:p>
        <a:p>
          <a:pPr algn="l" rtl="0">
            <a:lnSpc>
              <a:spcPts val="1500"/>
            </a:lnSpc>
            <a:defRPr sz="1000"/>
          </a:pPr>
          <a:r>
            <a:rPr lang="ja-JP" altLang="en-US" sz="1200" b="0" i="0" u="none" strike="noStrike" baseline="0">
              <a:solidFill>
                <a:srgbClr val="FF0000"/>
              </a:solidFill>
              <a:latin typeface="ＭＳ Ｐ明朝"/>
              <a:ea typeface="ＭＳ Ｐ明朝"/>
            </a:rPr>
            <a:t>①・・・　　、②…　　は受発注者協議により実施可能。</a:t>
          </a:r>
          <a:endParaRPr lang="ja-JP" altLang="en-US" sz="1200" b="0" i="0" u="none" strike="noStrike" baseline="0">
            <a:solidFill>
              <a:srgbClr val="000000"/>
            </a:solidFill>
            <a:latin typeface="Century"/>
            <a:ea typeface="ＭＳ Ｐ明朝"/>
          </a:endParaRPr>
        </a:p>
        <a:p>
          <a:pPr algn="l" rtl="0">
            <a:defRPr sz="1000"/>
          </a:pPr>
          <a:r>
            <a:rPr lang="ja-JP" altLang="en-US" sz="1200" b="0" i="0" u="none" strike="noStrike" baseline="0">
              <a:solidFill>
                <a:srgbClr val="FF0000"/>
              </a:solidFill>
              <a:latin typeface="ＭＳ Ｐ明朝"/>
              <a:ea typeface="ＭＳ Ｐ明朝"/>
            </a:rPr>
            <a:t>③～⑤…　　は実施を認めない。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66675</xdr:colOff>
      <xdr:row>0</xdr:row>
      <xdr:rowOff>57150</xdr:rowOff>
    </xdr:from>
    <xdr:to>
      <xdr:col>17</xdr:col>
      <xdr:colOff>285750</xdr:colOff>
      <xdr:row>18</xdr:row>
      <xdr:rowOff>161925</xdr:rowOff>
    </xdr:to>
    <xdr:sp macro="" textlink="">
      <xdr:nvSpPr>
        <xdr:cNvPr id="2" name="右中かっこ 1"/>
        <xdr:cNvSpPr/>
      </xdr:nvSpPr>
      <xdr:spPr>
        <a:xfrm>
          <a:off x="6229350" y="57150"/>
          <a:ext cx="219075" cy="3200400"/>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38100</xdr:colOff>
      <xdr:row>4</xdr:row>
      <xdr:rowOff>85725</xdr:rowOff>
    </xdr:from>
    <xdr:to>
      <xdr:col>19</xdr:col>
      <xdr:colOff>304800</xdr:colOff>
      <xdr:row>12</xdr:row>
      <xdr:rowOff>152400</xdr:rowOff>
    </xdr:to>
    <xdr:sp macro="" textlink="">
      <xdr:nvSpPr>
        <xdr:cNvPr id="3" name="テキスト ボックス 2"/>
        <xdr:cNvSpPr txBox="1"/>
      </xdr:nvSpPr>
      <xdr:spPr>
        <a:xfrm>
          <a:off x="6572250" y="781050"/>
          <a:ext cx="895350" cy="143827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提出資料が２</a:t>
          </a:r>
          <a:r>
            <a:rPr kumimoji="1" lang="en-US" altLang="ja-JP" sz="1100">
              <a:latin typeface="ＭＳ Ｐゴシック" panose="020B0600070205080204" pitchFamily="50" charset="-128"/>
              <a:ea typeface="ＭＳ Ｐゴシック" panose="020B0600070205080204" pitchFamily="50" charset="-128"/>
            </a:rPr>
            <a:t>P</a:t>
          </a:r>
          <a:r>
            <a:rPr kumimoji="1" lang="ja-JP" altLang="en-US" sz="1100">
              <a:latin typeface="ＭＳ Ｐゴシック" panose="020B0600070205080204" pitchFamily="50" charset="-128"/>
              <a:ea typeface="ＭＳ Ｐゴシック" panose="020B0600070205080204" pitchFamily="50" charset="-128"/>
            </a:rPr>
            <a:t>以上になった場合でも、この範囲は、自動的に表示されます。</a:t>
          </a:r>
        </a:p>
      </xdr:txBody>
    </xdr:sp>
    <xdr:clientData/>
  </xdr:twoCellAnchor>
  <xdr:twoCellAnchor>
    <xdr:from>
      <xdr:col>20</xdr:col>
      <xdr:colOff>0</xdr:colOff>
      <xdr:row>32</xdr:row>
      <xdr:rowOff>0</xdr:rowOff>
    </xdr:from>
    <xdr:to>
      <xdr:col>26</xdr:col>
      <xdr:colOff>104775</xdr:colOff>
      <xdr:row>35</xdr:row>
      <xdr:rowOff>95249</xdr:rowOff>
    </xdr:to>
    <xdr:sp macro="" textlink="">
      <xdr:nvSpPr>
        <xdr:cNvPr id="6" name="Text Box 12"/>
        <xdr:cNvSpPr txBox="1">
          <a:spLocks noChangeArrowheads="1"/>
        </xdr:cNvSpPr>
      </xdr:nvSpPr>
      <xdr:spPr bwMode="auto">
        <a:xfrm>
          <a:off x="8420100" y="5495925"/>
          <a:ext cx="4219575" cy="609599"/>
        </a:xfrm>
        <a:prstGeom prst="rect">
          <a:avLst/>
        </a:prstGeom>
        <a:solidFill>
          <a:srgbClr val="C6D9F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500"/>
            </a:lnSpc>
            <a:defRPr sz="1000"/>
          </a:pPr>
          <a:r>
            <a:rPr lang="ja-JP" altLang="en-US" sz="1200" b="0" i="0" u="none" strike="noStrike" baseline="0">
              <a:solidFill>
                <a:srgbClr val="FF0000"/>
              </a:solidFill>
              <a:latin typeface="ＭＳ Ｐ明朝"/>
              <a:ea typeface="ＭＳ Ｐ明朝"/>
            </a:rPr>
            <a:t>（発注者記載例）</a:t>
          </a:r>
          <a:endParaRPr lang="ja-JP" altLang="en-US" sz="1200" b="0" i="0" u="none" strike="noStrike" baseline="0">
            <a:solidFill>
              <a:srgbClr val="000000"/>
            </a:solidFill>
            <a:latin typeface="Century"/>
            <a:ea typeface="ＭＳ Ｐ明朝"/>
          </a:endParaRPr>
        </a:p>
        <a:p>
          <a:pPr algn="l" rtl="0">
            <a:lnSpc>
              <a:spcPts val="1500"/>
            </a:lnSpc>
            <a:defRPr sz="1000"/>
          </a:pPr>
          <a:r>
            <a:rPr lang="ja-JP" altLang="en-US" sz="1200" b="0" i="0" u="none" strike="noStrike" baseline="0">
              <a:solidFill>
                <a:srgbClr val="FF0000"/>
              </a:solidFill>
              <a:latin typeface="ＭＳ Ｐ明朝"/>
              <a:ea typeface="ＭＳ Ｐ明朝"/>
            </a:rPr>
            <a:t>①・・・　　、②…　　は受発注者協議により実施可能。</a:t>
          </a:r>
          <a:endParaRPr lang="ja-JP" altLang="en-US" sz="1200" b="0" i="0" u="none" strike="noStrike" baseline="0">
            <a:solidFill>
              <a:srgbClr val="000000"/>
            </a:solidFill>
            <a:latin typeface="Century"/>
            <a:ea typeface="ＭＳ Ｐ明朝"/>
          </a:endParaRPr>
        </a:p>
        <a:p>
          <a:pPr algn="l" rtl="0">
            <a:defRPr sz="1000"/>
          </a:pPr>
          <a:r>
            <a:rPr lang="ja-JP" altLang="en-US" sz="1200" b="0" i="0" u="none" strike="noStrike" baseline="0">
              <a:solidFill>
                <a:srgbClr val="FF0000"/>
              </a:solidFill>
              <a:latin typeface="ＭＳ Ｐ明朝"/>
              <a:ea typeface="ＭＳ Ｐ明朝"/>
            </a:rPr>
            <a:t>③～⑤…　　は実施を認めない。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114300</xdr:colOff>
      <xdr:row>0</xdr:row>
      <xdr:rowOff>38100</xdr:rowOff>
    </xdr:from>
    <xdr:to>
      <xdr:col>17</xdr:col>
      <xdr:colOff>333375</xdr:colOff>
      <xdr:row>18</xdr:row>
      <xdr:rowOff>142875</xdr:rowOff>
    </xdr:to>
    <xdr:sp macro="" textlink="">
      <xdr:nvSpPr>
        <xdr:cNvPr id="2" name="右中かっこ 1"/>
        <xdr:cNvSpPr/>
      </xdr:nvSpPr>
      <xdr:spPr>
        <a:xfrm>
          <a:off x="6762750" y="38100"/>
          <a:ext cx="219075" cy="3200400"/>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85725</xdr:colOff>
      <xdr:row>4</xdr:row>
      <xdr:rowOff>66675</xdr:rowOff>
    </xdr:from>
    <xdr:to>
      <xdr:col>19</xdr:col>
      <xdr:colOff>352425</xdr:colOff>
      <xdr:row>12</xdr:row>
      <xdr:rowOff>133350</xdr:rowOff>
    </xdr:to>
    <xdr:sp macro="" textlink="">
      <xdr:nvSpPr>
        <xdr:cNvPr id="3" name="テキスト ボックス 2"/>
        <xdr:cNvSpPr txBox="1"/>
      </xdr:nvSpPr>
      <xdr:spPr>
        <a:xfrm>
          <a:off x="7134225" y="762000"/>
          <a:ext cx="952500" cy="143827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提出資料が２</a:t>
          </a:r>
          <a:r>
            <a:rPr kumimoji="1" lang="en-US" altLang="ja-JP" sz="1100">
              <a:latin typeface="ＭＳ Ｐゴシック" panose="020B0600070205080204" pitchFamily="50" charset="-128"/>
              <a:ea typeface="ＭＳ Ｐゴシック" panose="020B0600070205080204" pitchFamily="50" charset="-128"/>
            </a:rPr>
            <a:t>P</a:t>
          </a:r>
          <a:r>
            <a:rPr kumimoji="1" lang="ja-JP" altLang="en-US" sz="1100">
              <a:latin typeface="ＭＳ Ｐゴシック" panose="020B0600070205080204" pitchFamily="50" charset="-128"/>
              <a:ea typeface="ＭＳ Ｐゴシック" panose="020B0600070205080204" pitchFamily="50" charset="-128"/>
            </a:rPr>
            <a:t>以上になった場合でも、この範囲は、自動的に表示されます。</a:t>
          </a:r>
        </a:p>
      </xdr:txBody>
    </xdr:sp>
    <xdr:clientData/>
  </xdr:twoCellAnchor>
  <xdr:twoCellAnchor>
    <xdr:from>
      <xdr:col>20</xdr:col>
      <xdr:colOff>0</xdr:colOff>
      <xdr:row>32</xdr:row>
      <xdr:rowOff>9525</xdr:rowOff>
    </xdr:from>
    <xdr:to>
      <xdr:col>26</xdr:col>
      <xdr:colOff>104775</xdr:colOff>
      <xdr:row>35</xdr:row>
      <xdr:rowOff>104774</xdr:rowOff>
    </xdr:to>
    <xdr:sp macro="" textlink="">
      <xdr:nvSpPr>
        <xdr:cNvPr id="6" name="Text Box 12"/>
        <xdr:cNvSpPr txBox="1">
          <a:spLocks noChangeArrowheads="1"/>
        </xdr:cNvSpPr>
      </xdr:nvSpPr>
      <xdr:spPr bwMode="auto">
        <a:xfrm>
          <a:off x="8420100" y="5505450"/>
          <a:ext cx="4219575" cy="609599"/>
        </a:xfrm>
        <a:prstGeom prst="rect">
          <a:avLst/>
        </a:prstGeom>
        <a:solidFill>
          <a:srgbClr val="C6D9F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500"/>
            </a:lnSpc>
            <a:defRPr sz="1000"/>
          </a:pPr>
          <a:r>
            <a:rPr lang="ja-JP" altLang="en-US" sz="1200" b="0" i="0" u="none" strike="noStrike" baseline="0">
              <a:solidFill>
                <a:srgbClr val="FF0000"/>
              </a:solidFill>
              <a:latin typeface="ＭＳ Ｐ明朝"/>
              <a:ea typeface="ＭＳ Ｐ明朝"/>
            </a:rPr>
            <a:t>（発注者記載例）</a:t>
          </a:r>
          <a:endParaRPr lang="ja-JP" altLang="en-US" sz="1200" b="0" i="0" u="none" strike="noStrike" baseline="0">
            <a:solidFill>
              <a:srgbClr val="000000"/>
            </a:solidFill>
            <a:latin typeface="Century"/>
            <a:ea typeface="ＭＳ Ｐ明朝"/>
          </a:endParaRPr>
        </a:p>
        <a:p>
          <a:pPr algn="l" rtl="0">
            <a:lnSpc>
              <a:spcPts val="1500"/>
            </a:lnSpc>
            <a:defRPr sz="1000"/>
          </a:pPr>
          <a:r>
            <a:rPr lang="ja-JP" altLang="en-US" sz="1200" b="0" i="0" u="none" strike="noStrike" baseline="0">
              <a:solidFill>
                <a:srgbClr val="FF0000"/>
              </a:solidFill>
              <a:latin typeface="ＭＳ Ｐ明朝"/>
              <a:ea typeface="ＭＳ Ｐ明朝"/>
            </a:rPr>
            <a:t>①・・・　　、②…　　は受発注者協議により実施可能。</a:t>
          </a:r>
          <a:endParaRPr lang="ja-JP" altLang="en-US" sz="1200" b="0" i="0" u="none" strike="noStrike" baseline="0">
            <a:solidFill>
              <a:srgbClr val="000000"/>
            </a:solidFill>
            <a:latin typeface="Century"/>
            <a:ea typeface="ＭＳ Ｐ明朝"/>
          </a:endParaRPr>
        </a:p>
        <a:p>
          <a:pPr algn="l" rtl="0">
            <a:defRPr sz="1000"/>
          </a:pPr>
          <a:r>
            <a:rPr lang="ja-JP" altLang="en-US" sz="1200" b="0" i="0" u="none" strike="noStrike" baseline="0">
              <a:solidFill>
                <a:srgbClr val="FF0000"/>
              </a:solidFill>
              <a:latin typeface="ＭＳ Ｐ明朝"/>
              <a:ea typeface="ＭＳ Ｐ明朝"/>
            </a:rPr>
            <a:t>③～⑤…　　は実施を認めない。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85725</xdr:colOff>
      <xdr:row>0</xdr:row>
      <xdr:rowOff>28575</xdr:rowOff>
    </xdr:from>
    <xdr:to>
      <xdr:col>17</xdr:col>
      <xdr:colOff>304800</xdr:colOff>
      <xdr:row>18</xdr:row>
      <xdr:rowOff>133350</xdr:rowOff>
    </xdr:to>
    <xdr:sp macro="" textlink="">
      <xdr:nvSpPr>
        <xdr:cNvPr id="2" name="右中かっこ 1"/>
        <xdr:cNvSpPr/>
      </xdr:nvSpPr>
      <xdr:spPr>
        <a:xfrm>
          <a:off x="6734175" y="28575"/>
          <a:ext cx="219075" cy="3200400"/>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57150</xdr:colOff>
      <xdr:row>4</xdr:row>
      <xdr:rowOff>57150</xdr:rowOff>
    </xdr:from>
    <xdr:to>
      <xdr:col>19</xdr:col>
      <xdr:colOff>323850</xdr:colOff>
      <xdr:row>12</xdr:row>
      <xdr:rowOff>123825</xdr:rowOff>
    </xdr:to>
    <xdr:sp macro="" textlink="">
      <xdr:nvSpPr>
        <xdr:cNvPr id="3" name="テキスト ボックス 2"/>
        <xdr:cNvSpPr txBox="1"/>
      </xdr:nvSpPr>
      <xdr:spPr>
        <a:xfrm>
          <a:off x="7105650" y="752475"/>
          <a:ext cx="952500" cy="143827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提出資料が２</a:t>
          </a:r>
          <a:r>
            <a:rPr kumimoji="1" lang="en-US" altLang="ja-JP" sz="1100">
              <a:latin typeface="ＭＳ Ｐゴシック" panose="020B0600070205080204" pitchFamily="50" charset="-128"/>
              <a:ea typeface="ＭＳ Ｐゴシック" panose="020B0600070205080204" pitchFamily="50" charset="-128"/>
            </a:rPr>
            <a:t>P</a:t>
          </a:r>
          <a:r>
            <a:rPr kumimoji="1" lang="ja-JP" altLang="en-US" sz="1100">
              <a:latin typeface="ＭＳ Ｐゴシック" panose="020B0600070205080204" pitchFamily="50" charset="-128"/>
              <a:ea typeface="ＭＳ Ｐゴシック" panose="020B0600070205080204" pitchFamily="50" charset="-128"/>
            </a:rPr>
            <a:t>以上になった場合でも、この範囲は、自動的に表示されます。</a:t>
          </a:r>
        </a:p>
      </xdr:txBody>
    </xdr:sp>
    <xdr:clientData/>
  </xdr:twoCellAnchor>
  <xdr:twoCellAnchor>
    <xdr:from>
      <xdr:col>20</xdr:col>
      <xdr:colOff>0</xdr:colOff>
      <xdr:row>32</xdr:row>
      <xdr:rowOff>0</xdr:rowOff>
    </xdr:from>
    <xdr:to>
      <xdr:col>26</xdr:col>
      <xdr:colOff>104775</xdr:colOff>
      <xdr:row>35</xdr:row>
      <xdr:rowOff>95249</xdr:rowOff>
    </xdr:to>
    <xdr:sp macro="" textlink="">
      <xdr:nvSpPr>
        <xdr:cNvPr id="4" name="Text Box 12"/>
        <xdr:cNvSpPr txBox="1">
          <a:spLocks noChangeArrowheads="1"/>
        </xdr:cNvSpPr>
      </xdr:nvSpPr>
      <xdr:spPr bwMode="auto">
        <a:xfrm>
          <a:off x="8420100" y="5495925"/>
          <a:ext cx="4219575" cy="609599"/>
        </a:xfrm>
        <a:prstGeom prst="rect">
          <a:avLst/>
        </a:prstGeom>
        <a:solidFill>
          <a:srgbClr val="C6D9F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500"/>
            </a:lnSpc>
            <a:defRPr sz="1000"/>
          </a:pPr>
          <a:r>
            <a:rPr lang="ja-JP" altLang="en-US" sz="1200" b="0" i="0" u="none" strike="noStrike" baseline="0">
              <a:solidFill>
                <a:srgbClr val="FF0000"/>
              </a:solidFill>
              <a:latin typeface="ＭＳ Ｐ明朝"/>
              <a:ea typeface="ＭＳ Ｐ明朝"/>
            </a:rPr>
            <a:t>（発注者記載例）</a:t>
          </a:r>
          <a:endParaRPr lang="ja-JP" altLang="en-US" sz="1200" b="0" i="0" u="none" strike="noStrike" baseline="0">
            <a:solidFill>
              <a:srgbClr val="000000"/>
            </a:solidFill>
            <a:latin typeface="Century"/>
            <a:ea typeface="ＭＳ Ｐ明朝"/>
          </a:endParaRPr>
        </a:p>
        <a:p>
          <a:pPr algn="l" rtl="0">
            <a:lnSpc>
              <a:spcPts val="1500"/>
            </a:lnSpc>
            <a:defRPr sz="1000"/>
          </a:pPr>
          <a:r>
            <a:rPr lang="ja-JP" altLang="en-US" sz="1200" b="0" i="0" u="none" strike="noStrike" baseline="0">
              <a:solidFill>
                <a:srgbClr val="FF0000"/>
              </a:solidFill>
              <a:latin typeface="ＭＳ Ｐ明朝"/>
              <a:ea typeface="ＭＳ Ｐ明朝"/>
            </a:rPr>
            <a:t>①・・・　　、②…　　は受発注者協議により実施可能。</a:t>
          </a:r>
          <a:endParaRPr lang="ja-JP" altLang="en-US" sz="1200" b="0" i="0" u="none" strike="noStrike" baseline="0">
            <a:solidFill>
              <a:srgbClr val="000000"/>
            </a:solidFill>
            <a:latin typeface="Century"/>
            <a:ea typeface="ＭＳ Ｐ明朝"/>
          </a:endParaRPr>
        </a:p>
        <a:p>
          <a:pPr algn="l" rtl="0">
            <a:defRPr sz="1000"/>
          </a:pPr>
          <a:r>
            <a:rPr lang="ja-JP" altLang="en-US" sz="1200" b="0" i="0" u="none" strike="noStrike" baseline="0">
              <a:solidFill>
                <a:srgbClr val="FF0000"/>
              </a:solidFill>
              <a:latin typeface="ＭＳ Ｐ明朝"/>
              <a:ea typeface="ＭＳ Ｐ明朝"/>
            </a:rPr>
            <a:t>③～⑤…　　は実施を認めない。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133350</xdr:colOff>
      <xdr:row>0</xdr:row>
      <xdr:rowOff>66675</xdr:rowOff>
    </xdr:from>
    <xdr:to>
      <xdr:col>17</xdr:col>
      <xdr:colOff>352425</xdr:colOff>
      <xdr:row>19</xdr:row>
      <xdr:rowOff>0</xdr:rowOff>
    </xdr:to>
    <xdr:sp macro="" textlink="">
      <xdr:nvSpPr>
        <xdr:cNvPr id="2" name="右中かっこ 1"/>
        <xdr:cNvSpPr/>
      </xdr:nvSpPr>
      <xdr:spPr>
        <a:xfrm>
          <a:off x="6296025" y="66675"/>
          <a:ext cx="219075" cy="3200400"/>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133350</xdr:colOff>
      <xdr:row>4</xdr:row>
      <xdr:rowOff>95250</xdr:rowOff>
    </xdr:from>
    <xdr:to>
      <xdr:col>19</xdr:col>
      <xdr:colOff>457200</xdr:colOff>
      <xdr:row>12</xdr:row>
      <xdr:rowOff>161925</xdr:rowOff>
    </xdr:to>
    <xdr:sp macro="" textlink="">
      <xdr:nvSpPr>
        <xdr:cNvPr id="3" name="テキスト ボックス 2"/>
        <xdr:cNvSpPr txBox="1"/>
      </xdr:nvSpPr>
      <xdr:spPr>
        <a:xfrm>
          <a:off x="6667500" y="790575"/>
          <a:ext cx="952500" cy="143827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提出資料が２</a:t>
          </a:r>
          <a:r>
            <a:rPr kumimoji="1" lang="en-US" altLang="ja-JP" sz="1100">
              <a:latin typeface="ＭＳ Ｐゴシック" panose="020B0600070205080204" pitchFamily="50" charset="-128"/>
              <a:ea typeface="ＭＳ Ｐゴシック" panose="020B0600070205080204" pitchFamily="50" charset="-128"/>
            </a:rPr>
            <a:t>P</a:t>
          </a:r>
          <a:r>
            <a:rPr kumimoji="1" lang="ja-JP" altLang="en-US" sz="1100">
              <a:latin typeface="ＭＳ Ｐゴシック" panose="020B0600070205080204" pitchFamily="50" charset="-128"/>
              <a:ea typeface="ＭＳ Ｐゴシック" panose="020B0600070205080204" pitchFamily="50" charset="-128"/>
            </a:rPr>
            <a:t>以上になった場合でも、この範囲は、自動的に表示されます。</a:t>
          </a:r>
        </a:p>
      </xdr:txBody>
    </xdr:sp>
    <xdr:clientData/>
  </xdr:twoCellAnchor>
  <xdr:twoCellAnchor>
    <xdr:from>
      <xdr:col>20</xdr:col>
      <xdr:colOff>0</xdr:colOff>
      <xdr:row>32</xdr:row>
      <xdr:rowOff>0</xdr:rowOff>
    </xdr:from>
    <xdr:to>
      <xdr:col>26</xdr:col>
      <xdr:colOff>104775</xdr:colOff>
      <xdr:row>35</xdr:row>
      <xdr:rowOff>95249</xdr:rowOff>
    </xdr:to>
    <xdr:sp macro="" textlink="">
      <xdr:nvSpPr>
        <xdr:cNvPr id="4" name="Text Box 12"/>
        <xdr:cNvSpPr txBox="1">
          <a:spLocks noChangeArrowheads="1"/>
        </xdr:cNvSpPr>
      </xdr:nvSpPr>
      <xdr:spPr bwMode="auto">
        <a:xfrm>
          <a:off x="8420100" y="5495925"/>
          <a:ext cx="4219575" cy="609599"/>
        </a:xfrm>
        <a:prstGeom prst="rect">
          <a:avLst/>
        </a:prstGeom>
        <a:solidFill>
          <a:srgbClr val="C6D9F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500"/>
            </a:lnSpc>
            <a:defRPr sz="1000"/>
          </a:pPr>
          <a:r>
            <a:rPr lang="ja-JP" altLang="en-US" sz="1200" b="0" i="0" u="none" strike="noStrike" baseline="0">
              <a:solidFill>
                <a:srgbClr val="FF0000"/>
              </a:solidFill>
              <a:latin typeface="ＭＳ Ｐ明朝"/>
              <a:ea typeface="ＭＳ Ｐ明朝"/>
            </a:rPr>
            <a:t>（発注者記載例）</a:t>
          </a:r>
          <a:endParaRPr lang="ja-JP" altLang="en-US" sz="1200" b="0" i="0" u="none" strike="noStrike" baseline="0">
            <a:solidFill>
              <a:srgbClr val="000000"/>
            </a:solidFill>
            <a:latin typeface="Century"/>
            <a:ea typeface="ＭＳ Ｐ明朝"/>
          </a:endParaRPr>
        </a:p>
        <a:p>
          <a:pPr algn="l" rtl="0">
            <a:lnSpc>
              <a:spcPts val="1500"/>
            </a:lnSpc>
            <a:defRPr sz="1000"/>
          </a:pPr>
          <a:r>
            <a:rPr lang="ja-JP" altLang="en-US" sz="1200" b="0" i="0" u="none" strike="noStrike" baseline="0">
              <a:solidFill>
                <a:srgbClr val="FF0000"/>
              </a:solidFill>
              <a:latin typeface="ＭＳ Ｐ明朝"/>
              <a:ea typeface="ＭＳ Ｐ明朝"/>
            </a:rPr>
            <a:t>①・・・　　、②…　　は受発注者協議により実施可能。</a:t>
          </a:r>
          <a:endParaRPr lang="ja-JP" altLang="en-US" sz="1200" b="0" i="0" u="none" strike="noStrike" baseline="0">
            <a:solidFill>
              <a:srgbClr val="000000"/>
            </a:solidFill>
            <a:latin typeface="Century"/>
            <a:ea typeface="ＭＳ Ｐ明朝"/>
          </a:endParaRPr>
        </a:p>
        <a:p>
          <a:pPr algn="l" rtl="0">
            <a:defRPr sz="1000"/>
          </a:pPr>
          <a:r>
            <a:rPr lang="ja-JP" altLang="en-US" sz="1200" b="0" i="0" u="none" strike="noStrike" baseline="0">
              <a:solidFill>
                <a:srgbClr val="FF0000"/>
              </a:solidFill>
              <a:latin typeface="ＭＳ Ｐ明朝"/>
              <a:ea typeface="ＭＳ Ｐ明朝"/>
            </a:rPr>
            <a:t>③～⑤…　　は実施を認めない。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123825</xdr:colOff>
      <xdr:row>0</xdr:row>
      <xdr:rowOff>38100</xdr:rowOff>
    </xdr:from>
    <xdr:to>
      <xdr:col>17</xdr:col>
      <xdr:colOff>342900</xdr:colOff>
      <xdr:row>18</xdr:row>
      <xdr:rowOff>142875</xdr:rowOff>
    </xdr:to>
    <xdr:sp macro="" textlink="">
      <xdr:nvSpPr>
        <xdr:cNvPr id="2" name="右中かっこ 1"/>
        <xdr:cNvSpPr/>
      </xdr:nvSpPr>
      <xdr:spPr>
        <a:xfrm>
          <a:off x="6276975" y="38100"/>
          <a:ext cx="219075" cy="3200400"/>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161925</xdr:colOff>
      <xdr:row>4</xdr:row>
      <xdr:rowOff>66675</xdr:rowOff>
    </xdr:from>
    <xdr:to>
      <xdr:col>19</xdr:col>
      <xdr:colOff>542925</xdr:colOff>
      <xdr:row>12</xdr:row>
      <xdr:rowOff>133350</xdr:rowOff>
    </xdr:to>
    <xdr:sp macro="" textlink="">
      <xdr:nvSpPr>
        <xdr:cNvPr id="3" name="テキスト ボックス 2"/>
        <xdr:cNvSpPr txBox="1"/>
      </xdr:nvSpPr>
      <xdr:spPr>
        <a:xfrm>
          <a:off x="6677025" y="762000"/>
          <a:ext cx="1009650" cy="143827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提出資料が２</a:t>
          </a:r>
          <a:r>
            <a:rPr kumimoji="1" lang="en-US" altLang="ja-JP" sz="1100">
              <a:latin typeface="ＭＳ Ｐゴシック" panose="020B0600070205080204" pitchFamily="50" charset="-128"/>
              <a:ea typeface="ＭＳ Ｐゴシック" panose="020B0600070205080204" pitchFamily="50" charset="-128"/>
            </a:rPr>
            <a:t>P</a:t>
          </a:r>
          <a:r>
            <a:rPr kumimoji="1" lang="ja-JP" altLang="en-US" sz="1100">
              <a:latin typeface="ＭＳ Ｐゴシック" panose="020B0600070205080204" pitchFamily="50" charset="-128"/>
              <a:ea typeface="ＭＳ Ｐゴシック" panose="020B0600070205080204" pitchFamily="50" charset="-128"/>
            </a:rPr>
            <a:t>以上になった場合でも、この範囲は、自動的に表示されます。</a:t>
          </a:r>
        </a:p>
      </xdr:txBody>
    </xdr:sp>
    <xdr:clientData/>
  </xdr:twoCellAnchor>
  <xdr:twoCellAnchor>
    <xdr:from>
      <xdr:col>20</xdr:col>
      <xdr:colOff>0</xdr:colOff>
      <xdr:row>32</xdr:row>
      <xdr:rowOff>0</xdr:rowOff>
    </xdr:from>
    <xdr:to>
      <xdr:col>26</xdr:col>
      <xdr:colOff>447675</xdr:colOff>
      <xdr:row>35</xdr:row>
      <xdr:rowOff>95249</xdr:rowOff>
    </xdr:to>
    <xdr:sp macro="" textlink="">
      <xdr:nvSpPr>
        <xdr:cNvPr id="4" name="Text Box 12"/>
        <xdr:cNvSpPr txBox="1">
          <a:spLocks noChangeArrowheads="1"/>
        </xdr:cNvSpPr>
      </xdr:nvSpPr>
      <xdr:spPr bwMode="auto">
        <a:xfrm>
          <a:off x="7772400" y="5495925"/>
          <a:ext cx="4219575" cy="609599"/>
        </a:xfrm>
        <a:prstGeom prst="rect">
          <a:avLst/>
        </a:prstGeom>
        <a:solidFill>
          <a:srgbClr val="C6D9F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500"/>
            </a:lnSpc>
            <a:defRPr sz="1000"/>
          </a:pPr>
          <a:r>
            <a:rPr lang="ja-JP" altLang="en-US" sz="1200" b="0" i="0" u="none" strike="noStrike" baseline="0">
              <a:solidFill>
                <a:srgbClr val="FF0000"/>
              </a:solidFill>
              <a:latin typeface="ＭＳ Ｐ明朝"/>
              <a:ea typeface="ＭＳ Ｐ明朝"/>
            </a:rPr>
            <a:t>（発注者記載例）</a:t>
          </a:r>
          <a:endParaRPr lang="ja-JP" altLang="en-US" sz="1200" b="0" i="0" u="none" strike="noStrike" baseline="0">
            <a:solidFill>
              <a:srgbClr val="000000"/>
            </a:solidFill>
            <a:latin typeface="Century"/>
            <a:ea typeface="ＭＳ Ｐ明朝"/>
          </a:endParaRPr>
        </a:p>
        <a:p>
          <a:pPr algn="l" rtl="0">
            <a:lnSpc>
              <a:spcPts val="1500"/>
            </a:lnSpc>
            <a:defRPr sz="1000"/>
          </a:pPr>
          <a:r>
            <a:rPr lang="ja-JP" altLang="en-US" sz="1200" b="0" i="0" u="none" strike="noStrike" baseline="0">
              <a:solidFill>
                <a:srgbClr val="FF0000"/>
              </a:solidFill>
              <a:latin typeface="ＭＳ Ｐ明朝"/>
              <a:ea typeface="ＭＳ Ｐ明朝"/>
            </a:rPr>
            <a:t>①・・・　　、②…　　は受発注者協議により実施可能。</a:t>
          </a:r>
          <a:endParaRPr lang="ja-JP" altLang="en-US" sz="1200" b="0" i="0" u="none" strike="noStrike" baseline="0">
            <a:solidFill>
              <a:srgbClr val="000000"/>
            </a:solidFill>
            <a:latin typeface="Century"/>
            <a:ea typeface="ＭＳ Ｐ明朝"/>
          </a:endParaRPr>
        </a:p>
        <a:p>
          <a:pPr algn="l" rtl="0">
            <a:defRPr sz="1000"/>
          </a:pPr>
          <a:r>
            <a:rPr lang="ja-JP" altLang="en-US" sz="1200" b="0" i="0" u="none" strike="noStrike" baseline="0">
              <a:solidFill>
                <a:srgbClr val="FF0000"/>
              </a:solidFill>
              <a:latin typeface="ＭＳ Ｐ明朝"/>
              <a:ea typeface="ＭＳ Ｐ明朝"/>
            </a:rPr>
            <a:t>③～⑤…　　は実施を認めない。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85725</xdr:colOff>
      <xdr:row>0</xdr:row>
      <xdr:rowOff>66675</xdr:rowOff>
    </xdr:from>
    <xdr:to>
      <xdr:col>17</xdr:col>
      <xdr:colOff>304800</xdr:colOff>
      <xdr:row>19</xdr:row>
      <xdr:rowOff>19050</xdr:rowOff>
    </xdr:to>
    <xdr:sp macro="" textlink="">
      <xdr:nvSpPr>
        <xdr:cNvPr id="2" name="右中かっこ 1"/>
        <xdr:cNvSpPr/>
      </xdr:nvSpPr>
      <xdr:spPr>
        <a:xfrm>
          <a:off x="6238875" y="66675"/>
          <a:ext cx="219075" cy="3200400"/>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57150</xdr:colOff>
      <xdr:row>4</xdr:row>
      <xdr:rowOff>161925</xdr:rowOff>
    </xdr:from>
    <xdr:to>
      <xdr:col>19</xdr:col>
      <xdr:colOff>438150</xdr:colOff>
      <xdr:row>13</xdr:row>
      <xdr:rowOff>28575</xdr:rowOff>
    </xdr:to>
    <xdr:sp macro="" textlink="">
      <xdr:nvSpPr>
        <xdr:cNvPr id="3" name="テキスト ボックス 2"/>
        <xdr:cNvSpPr txBox="1"/>
      </xdr:nvSpPr>
      <xdr:spPr>
        <a:xfrm>
          <a:off x="6572250" y="857250"/>
          <a:ext cx="1009650" cy="14097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提出資料が２</a:t>
          </a:r>
          <a:r>
            <a:rPr kumimoji="1" lang="en-US" altLang="ja-JP" sz="1100">
              <a:latin typeface="ＭＳ Ｐゴシック" panose="020B0600070205080204" pitchFamily="50" charset="-128"/>
              <a:ea typeface="ＭＳ Ｐゴシック" panose="020B0600070205080204" pitchFamily="50" charset="-128"/>
            </a:rPr>
            <a:t>P</a:t>
          </a:r>
          <a:r>
            <a:rPr kumimoji="1" lang="ja-JP" altLang="en-US" sz="1100">
              <a:latin typeface="ＭＳ Ｐゴシック" panose="020B0600070205080204" pitchFamily="50" charset="-128"/>
              <a:ea typeface="ＭＳ Ｐゴシック" panose="020B0600070205080204" pitchFamily="50" charset="-128"/>
            </a:rPr>
            <a:t>以上になった場合でも、この範囲は、自動的に表示されます。</a:t>
          </a:r>
        </a:p>
      </xdr:txBody>
    </xdr:sp>
    <xdr:clientData/>
  </xdr:twoCellAnchor>
  <xdr:twoCellAnchor>
    <xdr:from>
      <xdr:col>20</xdr:col>
      <xdr:colOff>0</xdr:colOff>
      <xdr:row>32</xdr:row>
      <xdr:rowOff>0</xdr:rowOff>
    </xdr:from>
    <xdr:to>
      <xdr:col>26</xdr:col>
      <xdr:colOff>447675</xdr:colOff>
      <xdr:row>35</xdr:row>
      <xdr:rowOff>95249</xdr:rowOff>
    </xdr:to>
    <xdr:sp macro="" textlink="">
      <xdr:nvSpPr>
        <xdr:cNvPr id="4" name="Text Box 12"/>
        <xdr:cNvSpPr txBox="1">
          <a:spLocks noChangeArrowheads="1"/>
        </xdr:cNvSpPr>
      </xdr:nvSpPr>
      <xdr:spPr bwMode="auto">
        <a:xfrm>
          <a:off x="7772400" y="5495925"/>
          <a:ext cx="4219575" cy="609599"/>
        </a:xfrm>
        <a:prstGeom prst="rect">
          <a:avLst/>
        </a:prstGeom>
        <a:solidFill>
          <a:srgbClr val="C6D9F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500"/>
            </a:lnSpc>
            <a:defRPr sz="1000"/>
          </a:pPr>
          <a:r>
            <a:rPr lang="ja-JP" altLang="en-US" sz="1200" b="0" i="0" u="none" strike="noStrike" baseline="0">
              <a:solidFill>
                <a:srgbClr val="FF0000"/>
              </a:solidFill>
              <a:latin typeface="ＭＳ Ｐ明朝"/>
              <a:ea typeface="ＭＳ Ｐ明朝"/>
            </a:rPr>
            <a:t>（発注者記載例）</a:t>
          </a:r>
          <a:endParaRPr lang="ja-JP" altLang="en-US" sz="1200" b="0" i="0" u="none" strike="noStrike" baseline="0">
            <a:solidFill>
              <a:srgbClr val="000000"/>
            </a:solidFill>
            <a:latin typeface="Century"/>
            <a:ea typeface="ＭＳ Ｐ明朝"/>
          </a:endParaRPr>
        </a:p>
        <a:p>
          <a:pPr algn="l" rtl="0">
            <a:lnSpc>
              <a:spcPts val="1500"/>
            </a:lnSpc>
            <a:defRPr sz="1000"/>
          </a:pPr>
          <a:r>
            <a:rPr lang="ja-JP" altLang="en-US" sz="1200" b="0" i="0" u="none" strike="noStrike" baseline="0">
              <a:solidFill>
                <a:srgbClr val="FF0000"/>
              </a:solidFill>
              <a:latin typeface="ＭＳ Ｐ明朝"/>
              <a:ea typeface="ＭＳ Ｐ明朝"/>
            </a:rPr>
            <a:t>①・・・　　、②…　　は受発注者協議により実施可能。</a:t>
          </a:r>
          <a:endParaRPr lang="ja-JP" altLang="en-US" sz="1200" b="0" i="0" u="none" strike="noStrike" baseline="0">
            <a:solidFill>
              <a:srgbClr val="000000"/>
            </a:solidFill>
            <a:latin typeface="Century"/>
            <a:ea typeface="ＭＳ Ｐ明朝"/>
          </a:endParaRPr>
        </a:p>
        <a:p>
          <a:pPr algn="l" rtl="0">
            <a:defRPr sz="1000"/>
          </a:pPr>
          <a:r>
            <a:rPr lang="ja-JP" altLang="en-US" sz="1200" b="0" i="0" u="none" strike="noStrike" baseline="0">
              <a:solidFill>
                <a:srgbClr val="FF0000"/>
              </a:solidFill>
              <a:latin typeface="ＭＳ Ｐ明朝"/>
              <a:ea typeface="ＭＳ Ｐ明朝"/>
            </a:rPr>
            <a:t>③～⑤…　　は実施を認めない。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9.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0.xml"/><Relationship Id="rId1" Type="http://schemas.openxmlformats.org/officeDocument/2006/relationships/printerSettings" Target="../printerSettings/printerSettings22.bin"/><Relationship Id="rId4" Type="http://schemas.openxmlformats.org/officeDocument/2006/relationships/comments" Target="../comments19.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1.xml"/><Relationship Id="rId1" Type="http://schemas.openxmlformats.org/officeDocument/2006/relationships/printerSettings" Target="../printerSettings/printerSettings25.bin"/><Relationship Id="rId4" Type="http://schemas.openxmlformats.org/officeDocument/2006/relationships/comments" Target="../comments21.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14.xml"/><Relationship Id="rId1" Type="http://schemas.openxmlformats.org/officeDocument/2006/relationships/printerSettings" Target="../printerSettings/printerSettings33.bin"/><Relationship Id="rId4" Type="http://schemas.openxmlformats.org/officeDocument/2006/relationships/comments" Target="../comments27.xm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D241"/>
  <sheetViews>
    <sheetView tabSelected="1" zoomScaleNormal="100" workbookViewId="0">
      <selection activeCell="H5" sqref="H5"/>
    </sheetView>
  </sheetViews>
  <sheetFormatPr defaultRowHeight="13"/>
  <cols>
    <col min="1" max="1" width="3.6328125" style="6" customWidth="1"/>
    <col min="2" max="2" width="15.6328125" style="6" customWidth="1"/>
    <col min="3" max="3" width="31.26953125" style="6" customWidth="1"/>
    <col min="4" max="4" width="10.90625" style="6" customWidth="1"/>
    <col min="5" max="5" width="9.7265625" customWidth="1"/>
    <col min="6" max="6" width="10" customWidth="1"/>
    <col min="7" max="7" width="13" customWidth="1"/>
    <col min="8" max="8" width="16.36328125" bestFit="1" customWidth="1"/>
    <col min="9" max="9" width="10.90625" customWidth="1"/>
    <col min="10" max="10" width="16.90625" customWidth="1"/>
    <col min="11" max="11" width="16.6328125" customWidth="1"/>
    <col min="12" max="12" width="16.26953125" customWidth="1"/>
    <col min="13" max="13" width="17.453125" customWidth="1"/>
    <col min="14" max="14" width="23.90625" customWidth="1"/>
    <col min="15" max="15" width="15.7265625" customWidth="1"/>
    <col min="16" max="16" width="8.453125" customWidth="1"/>
    <col min="17" max="17" width="6.7265625" customWidth="1"/>
    <col min="18" max="18" width="10.08984375" customWidth="1"/>
    <col min="19" max="19" width="10.08984375" style="6" customWidth="1"/>
    <col min="20" max="20" width="14" customWidth="1"/>
    <col min="21" max="21" width="16.08984375" customWidth="1"/>
    <col min="22" max="22" width="7.6328125" customWidth="1"/>
    <col min="23" max="23" width="11" customWidth="1"/>
    <col min="24" max="24" width="10.08984375" customWidth="1"/>
    <col min="25" max="25" width="7.08984375" style="6" customWidth="1"/>
    <col min="26" max="26" width="6.90625" customWidth="1"/>
    <col min="27" max="27" width="13.90625" style="6" customWidth="1"/>
    <col min="28" max="28" width="9.90625" style="6" customWidth="1"/>
    <col min="29" max="29" width="8.08984375" customWidth="1"/>
    <col min="30" max="33" width="8.08984375" style="6" customWidth="1"/>
    <col min="50" max="51" width="24.453125" customWidth="1"/>
    <col min="52" max="52" width="38.36328125" customWidth="1"/>
    <col min="53" max="53" width="31.6328125" customWidth="1"/>
    <col min="54" max="54" width="46.7265625" customWidth="1"/>
    <col min="55" max="55" width="26.90625" customWidth="1"/>
  </cols>
  <sheetData>
    <row r="1" spans="1:56" ht="16.5">
      <c r="A1" s="60" t="s">
        <v>410</v>
      </c>
      <c r="B1" s="61"/>
      <c r="C1" s="61"/>
      <c r="D1" s="61"/>
      <c r="E1" s="61"/>
      <c r="F1" s="61"/>
      <c r="G1" s="61"/>
      <c r="H1" s="61"/>
      <c r="I1" s="61"/>
      <c r="J1" s="61"/>
      <c r="K1" s="61"/>
      <c r="L1" s="60" t="s">
        <v>388</v>
      </c>
      <c r="M1" s="61"/>
      <c r="N1" s="61"/>
      <c r="O1" s="61"/>
      <c r="P1" s="61"/>
      <c r="Q1" s="61"/>
      <c r="R1" s="61"/>
      <c r="S1" s="61"/>
      <c r="T1" s="61"/>
      <c r="U1" s="61"/>
      <c r="V1" s="61"/>
      <c r="W1" s="61"/>
      <c r="X1" s="61"/>
      <c r="Y1" s="61"/>
      <c r="Z1" s="61"/>
      <c r="AA1" s="61"/>
      <c r="AB1" s="61"/>
      <c r="AC1" s="61"/>
      <c r="AD1" s="61"/>
      <c r="AE1" s="61"/>
      <c r="AF1" s="61"/>
      <c r="AG1" s="61"/>
      <c r="AH1" s="61"/>
      <c r="AI1" s="61"/>
      <c r="AJ1" s="61"/>
      <c r="AK1" s="596"/>
      <c r="AL1" s="596"/>
      <c r="AM1" s="596"/>
      <c r="AN1" s="596"/>
      <c r="AO1" s="596"/>
      <c r="AP1" s="596"/>
      <c r="AQ1" s="596"/>
      <c r="AR1" s="596"/>
      <c r="AS1" s="596"/>
      <c r="AT1" s="596"/>
      <c r="AU1" s="596"/>
      <c r="AV1" s="596"/>
      <c r="AW1" s="596"/>
      <c r="AX1" s="594" t="s">
        <v>1019</v>
      </c>
      <c r="AY1" s="595"/>
      <c r="AZ1" s="596"/>
      <c r="BA1" s="596"/>
      <c r="BB1" s="596"/>
      <c r="BC1" s="596"/>
      <c r="BD1" s="596"/>
    </row>
    <row r="2" spans="1:56" s="6" customFormat="1" ht="14">
      <c r="A2" s="62" t="s">
        <v>414</v>
      </c>
      <c r="B2" s="61"/>
      <c r="C2" s="61"/>
      <c r="D2" s="61"/>
      <c r="E2" s="61"/>
      <c r="F2" s="61"/>
      <c r="G2" s="61"/>
      <c r="H2" s="61"/>
      <c r="I2" s="61"/>
      <c r="J2" s="61"/>
      <c r="K2" s="61"/>
      <c r="L2" s="61" t="s">
        <v>457</v>
      </c>
      <c r="M2" s="61"/>
      <c r="N2" s="61"/>
      <c r="O2" s="61"/>
      <c r="P2" s="61"/>
      <c r="Q2" s="61"/>
      <c r="R2" s="61"/>
      <c r="S2" s="61"/>
      <c r="T2" s="61"/>
      <c r="U2" s="61"/>
      <c r="V2" s="61"/>
      <c r="W2" s="61"/>
      <c r="X2" s="61"/>
      <c r="Y2" s="61"/>
      <c r="Z2" s="61"/>
      <c r="AA2" s="61"/>
      <c r="AB2" s="61"/>
      <c r="AC2" s="61"/>
      <c r="AD2" s="61"/>
      <c r="AE2" s="61"/>
      <c r="AF2" s="61"/>
      <c r="AG2" s="61"/>
      <c r="AH2" s="61"/>
      <c r="AI2" s="61"/>
      <c r="AJ2" s="61"/>
      <c r="AK2" s="596"/>
      <c r="AL2" s="596"/>
      <c r="AM2" s="596"/>
      <c r="AN2" s="596"/>
      <c r="AO2" s="596"/>
      <c r="AP2" s="596"/>
      <c r="AQ2" s="596"/>
      <c r="AR2" s="596"/>
      <c r="AS2" s="596"/>
      <c r="AT2" s="596"/>
      <c r="AU2" s="596"/>
      <c r="AV2" s="596"/>
      <c r="AW2" s="596"/>
      <c r="AX2" s="597" t="s">
        <v>1020</v>
      </c>
      <c r="AY2" s="598" t="str">
        <f>C8&amp;C9</f>
        <v>通信設備工事電気通信工事</v>
      </c>
      <c r="AZ2" s="596"/>
      <c r="BA2" s="596"/>
      <c r="BB2" s="596"/>
      <c r="BC2" s="596"/>
      <c r="BD2" s="596"/>
    </row>
    <row r="3" spans="1:56" ht="24.75" customHeight="1">
      <c r="A3" s="60"/>
      <c r="B3" s="62" t="s">
        <v>454</v>
      </c>
      <c r="C3" s="61"/>
      <c r="D3" s="61"/>
      <c r="E3" s="61"/>
      <c r="F3" s="61"/>
      <c r="G3" s="61"/>
      <c r="H3" s="61"/>
      <c r="I3" s="61"/>
      <c r="J3" s="61"/>
      <c r="K3" s="61"/>
      <c r="L3" s="61" t="s">
        <v>430</v>
      </c>
      <c r="M3" s="61"/>
      <c r="N3" s="61"/>
      <c r="O3" s="61"/>
      <c r="P3" s="61"/>
      <c r="Q3" s="61"/>
      <c r="R3" s="61"/>
      <c r="S3" s="61"/>
      <c r="T3" s="61"/>
      <c r="U3" s="61"/>
      <c r="V3" s="61"/>
      <c r="W3" s="61"/>
      <c r="X3" s="61"/>
      <c r="Y3" s="61"/>
      <c r="Z3" s="61"/>
      <c r="AA3" s="61"/>
      <c r="AB3" s="61"/>
      <c r="AC3" s="61"/>
      <c r="AD3" s="61"/>
      <c r="AE3" s="61"/>
      <c r="AF3" s="61"/>
      <c r="AG3" s="61"/>
      <c r="AH3" s="61"/>
      <c r="AI3" s="61"/>
      <c r="AJ3" s="61"/>
      <c r="AK3" s="596"/>
      <c r="AL3" s="596"/>
      <c r="AM3" s="596"/>
      <c r="AN3" s="596"/>
      <c r="AO3" s="596"/>
      <c r="AP3" s="596"/>
      <c r="AQ3" s="596"/>
      <c r="AR3" s="596"/>
      <c r="AS3" s="596"/>
      <c r="AT3" s="596"/>
      <c r="AU3" s="596"/>
      <c r="AV3" s="596"/>
      <c r="AW3" s="596"/>
      <c r="AX3" s="599" t="s">
        <v>155</v>
      </c>
      <c r="AY3" s="599" t="s">
        <v>216</v>
      </c>
      <c r="AZ3" s="599" t="s">
        <v>1021</v>
      </c>
      <c r="BA3" s="599" t="s">
        <v>1022</v>
      </c>
      <c r="BB3" s="599" t="s">
        <v>1023</v>
      </c>
      <c r="BC3" s="599" t="s">
        <v>1024</v>
      </c>
      <c r="BD3" s="596"/>
    </row>
    <row r="4" spans="1:56" ht="24.75" customHeight="1" thickBot="1">
      <c r="A4" s="60"/>
      <c r="B4" s="61" t="s">
        <v>407</v>
      </c>
      <c r="C4" s="61"/>
      <c r="D4" s="61"/>
      <c r="E4" s="61"/>
      <c r="F4" s="61"/>
      <c r="G4" s="61"/>
      <c r="H4" s="61"/>
      <c r="I4" s="61"/>
      <c r="J4" s="61"/>
      <c r="K4" s="61"/>
      <c r="L4" s="61" t="s">
        <v>406</v>
      </c>
      <c r="M4" s="61"/>
      <c r="N4" s="61"/>
      <c r="O4" s="61"/>
      <c r="P4" s="61"/>
      <c r="Q4" s="61"/>
      <c r="R4" s="61"/>
      <c r="S4" s="61"/>
      <c r="T4" s="61"/>
      <c r="U4" s="61"/>
      <c r="V4" s="61"/>
      <c r="W4" s="61"/>
      <c r="X4" s="61"/>
      <c r="Y4" s="61"/>
      <c r="Z4" s="61"/>
      <c r="AA4" s="61"/>
      <c r="AB4" s="61"/>
      <c r="AC4" s="61"/>
      <c r="AD4" s="61"/>
      <c r="AE4" s="61"/>
      <c r="AF4" s="61"/>
      <c r="AG4" s="61"/>
      <c r="AH4" s="61"/>
      <c r="AI4" s="61"/>
      <c r="AJ4" s="61"/>
      <c r="AK4" s="596"/>
      <c r="AL4" s="596"/>
      <c r="AM4" s="596"/>
      <c r="AN4" s="596"/>
      <c r="AO4" s="596"/>
      <c r="AP4" s="596"/>
      <c r="AQ4" s="596"/>
      <c r="AR4" s="596"/>
      <c r="AS4" s="596"/>
      <c r="AT4" s="596"/>
      <c r="AU4" s="596"/>
      <c r="AV4" s="596"/>
      <c r="AW4" s="596"/>
      <c r="AX4" s="600" t="s">
        <v>996</v>
      </c>
      <c r="AY4" s="601" t="s">
        <v>997</v>
      </c>
      <c r="AZ4" s="600" t="str">
        <f>AX4&amp;AY4</f>
        <v>一般土木工事土木一式工事</v>
      </c>
      <c r="BA4" s="600" t="s">
        <v>1025</v>
      </c>
      <c r="BB4" s="600" t="s">
        <v>1026</v>
      </c>
      <c r="BC4" s="600" t="s">
        <v>1257</v>
      </c>
      <c r="BD4" s="596"/>
    </row>
    <row r="5" spans="1:56" ht="24.75" customHeight="1">
      <c r="A5" s="61"/>
      <c r="B5" s="29" t="s">
        <v>163</v>
      </c>
      <c r="C5" s="30" t="s">
        <v>164</v>
      </c>
      <c r="D5" s="239"/>
      <c r="E5" s="61"/>
      <c r="F5" s="61"/>
      <c r="G5" s="61"/>
      <c r="H5" s="61"/>
      <c r="I5" s="61"/>
      <c r="J5" s="61"/>
      <c r="K5" s="61"/>
      <c r="L5" s="236" t="s">
        <v>173</v>
      </c>
      <c r="M5" s="39" t="s">
        <v>174</v>
      </c>
      <c r="N5" s="39" t="s">
        <v>1419</v>
      </c>
      <c r="O5" s="39" t="s">
        <v>175</v>
      </c>
      <c r="P5" s="39" t="s">
        <v>327</v>
      </c>
      <c r="Q5" s="39" t="s">
        <v>349</v>
      </c>
      <c r="R5" s="39" t="s">
        <v>350</v>
      </c>
      <c r="S5" s="39" t="s">
        <v>1064</v>
      </c>
      <c r="T5" s="129" t="s">
        <v>155</v>
      </c>
      <c r="U5" s="129" t="s">
        <v>216</v>
      </c>
      <c r="V5" s="127" t="s">
        <v>570</v>
      </c>
      <c r="W5" s="129" t="s">
        <v>571</v>
      </c>
      <c r="X5" s="129" t="s">
        <v>574</v>
      </c>
      <c r="Y5" s="129" t="s">
        <v>575</v>
      </c>
      <c r="Z5" s="301" t="s">
        <v>604</v>
      </c>
      <c r="AA5" s="129" t="s">
        <v>609</v>
      </c>
      <c r="AB5" s="127" t="s">
        <v>610</v>
      </c>
      <c r="AC5" s="129" t="s">
        <v>640</v>
      </c>
      <c r="AD5" s="129" t="s">
        <v>641</v>
      </c>
      <c r="AE5" s="127" t="s">
        <v>699</v>
      </c>
      <c r="AF5" s="129" t="s">
        <v>852</v>
      </c>
      <c r="AG5" s="129" t="s">
        <v>877</v>
      </c>
      <c r="AH5" s="549" t="s">
        <v>878</v>
      </c>
      <c r="AI5" s="543" t="s">
        <v>881</v>
      </c>
      <c r="AJ5" s="61"/>
      <c r="AK5" s="596"/>
      <c r="AL5" s="596"/>
      <c r="AM5" s="596"/>
      <c r="AN5" s="596"/>
      <c r="AO5" s="596"/>
      <c r="AP5" s="596"/>
      <c r="AQ5" s="596"/>
      <c r="AR5" s="596"/>
      <c r="AS5" s="596"/>
      <c r="AT5" s="596"/>
      <c r="AU5" s="596"/>
      <c r="AV5" s="596"/>
      <c r="AW5" s="596"/>
      <c r="AX5" s="600" t="s">
        <v>996</v>
      </c>
      <c r="AY5" s="601" t="s">
        <v>999</v>
      </c>
      <c r="AZ5" s="600" t="str">
        <f t="shared" ref="AZ5:AZ14" si="0">AX5&amp;AY5</f>
        <v>一般土木工事とび・土工・コンクリート工事</v>
      </c>
      <c r="BA5" s="600" t="s">
        <v>1025</v>
      </c>
      <c r="BB5" s="600" t="s">
        <v>1026</v>
      </c>
      <c r="BC5" s="600" t="s">
        <v>1257</v>
      </c>
      <c r="BD5" s="596"/>
    </row>
    <row r="6" spans="1:56" s="6" customFormat="1" ht="24.75" customHeight="1">
      <c r="A6" s="61"/>
      <c r="B6" s="63" t="s">
        <v>143</v>
      </c>
      <c r="C6" s="68" t="s">
        <v>1456</v>
      </c>
      <c r="D6" s="61" t="s">
        <v>324</v>
      </c>
      <c r="E6" s="61"/>
      <c r="F6" s="61"/>
      <c r="G6" s="61"/>
      <c r="H6" s="61"/>
      <c r="I6" s="61"/>
      <c r="J6" s="61"/>
      <c r="K6" s="61"/>
      <c r="L6" s="40" t="s">
        <v>176</v>
      </c>
      <c r="M6" s="32" t="s">
        <v>177</v>
      </c>
      <c r="N6" s="32" t="s">
        <v>368</v>
      </c>
      <c r="O6" s="32" t="s">
        <v>180</v>
      </c>
      <c r="P6" s="33" t="s">
        <v>330</v>
      </c>
      <c r="Q6" s="33" t="s">
        <v>328</v>
      </c>
      <c r="R6" s="42" t="s">
        <v>351</v>
      </c>
      <c r="S6" s="42"/>
      <c r="T6" s="234" t="s">
        <v>996</v>
      </c>
      <c r="U6" s="234" t="s">
        <v>997</v>
      </c>
      <c r="V6" s="11" t="s">
        <v>516</v>
      </c>
      <c r="W6" s="130" t="s">
        <v>572</v>
      </c>
      <c r="X6" s="234" t="s">
        <v>582</v>
      </c>
      <c r="Y6" s="234" t="s">
        <v>576</v>
      </c>
      <c r="Z6" s="302" t="s">
        <v>605</v>
      </c>
      <c r="AA6" s="234" t="s">
        <v>611</v>
      </c>
      <c r="AB6" s="309" t="s">
        <v>606</v>
      </c>
      <c r="AC6" s="234" t="s">
        <v>642</v>
      </c>
      <c r="AD6" s="234" t="s">
        <v>643</v>
      </c>
      <c r="AE6" s="309" t="s">
        <v>700</v>
      </c>
      <c r="AF6" s="544" t="s">
        <v>853</v>
      </c>
      <c r="AG6" s="545" t="s">
        <v>572</v>
      </c>
      <c r="AH6" s="550" t="s">
        <v>582</v>
      </c>
      <c r="AI6" s="556" t="s">
        <v>882</v>
      </c>
      <c r="AJ6" s="61"/>
      <c r="AK6" s="596"/>
      <c r="AL6" s="596"/>
      <c r="AM6" s="596"/>
      <c r="AN6" s="596"/>
      <c r="AO6" s="596"/>
      <c r="AP6" s="596"/>
      <c r="AQ6" s="596"/>
      <c r="AR6" s="596"/>
      <c r="AS6" s="596"/>
      <c r="AT6" s="596"/>
      <c r="AU6" s="596"/>
      <c r="AV6" s="596"/>
      <c r="AW6" s="596"/>
      <c r="AX6" s="600" t="s">
        <v>996</v>
      </c>
      <c r="AY6" s="601" t="s">
        <v>1004</v>
      </c>
      <c r="AZ6" s="600" t="str">
        <f t="shared" si="0"/>
        <v>一般土木工事しゅんせつ工事</v>
      </c>
      <c r="BA6" s="600" t="s">
        <v>1025</v>
      </c>
      <c r="BB6" s="600" t="s">
        <v>1026</v>
      </c>
      <c r="BC6" s="600" t="s">
        <v>1257</v>
      </c>
      <c r="BD6" s="596"/>
    </row>
    <row r="7" spans="1:56" ht="24.75" customHeight="1">
      <c r="A7" s="61"/>
      <c r="B7" s="63" t="s">
        <v>144</v>
      </c>
      <c r="C7" s="1008">
        <v>45316</v>
      </c>
      <c r="D7" s="327" t="s">
        <v>653</v>
      </c>
      <c r="E7" s="64"/>
      <c r="F7" s="328"/>
      <c r="G7" s="329" t="s">
        <v>639</v>
      </c>
      <c r="H7" s="1009">
        <f>C7-1</f>
        <v>45315</v>
      </c>
      <c r="I7" s="61" t="s">
        <v>654</v>
      </c>
      <c r="J7" s="61"/>
      <c r="K7" s="61"/>
      <c r="L7" s="41" t="s">
        <v>178</v>
      </c>
      <c r="M7" s="32" t="s">
        <v>179</v>
      </c>
      <c r="N7" s="32" t="s">
        <v>805</v>
      </c>
      <c r="O7" s="32" t="s">
        <v>186</v>
      </c>
      <c r="P7" s="33" t="s">
        <v>331</v>
      </c>
      <c r="Q7" s="33" t="s">
        <v>279</v>
      </c>
      <c r="R7" s="32" t="s">
        <v>352</v>
      </c>
      <c r="S7" s="237"/>
      <c r="T7" s="235" t="s">
        <v>1161</v>
      </c>
      <c r="U7" s="235" t="s">
        <v>999</v>
      </c>
      <c r="V7" s="9" t="s">
        <v>517</v>
      </c>
      <c r="W7" s="131" t="s">
        <v>780</v>
      </c>
      <c r="X7" s="235" t="s">
        <v>581</v>
      </c>
      <c r="Y7" s="235" t="s">
        <v>577</v>
      </c>
      <c r="Z7" s="303" t="s">
        <v>722</v>
      </c>
      <c r="AA7" s="235" t="s">
        <v>612</v>
      </c>
      <c r="AB7" s="108" t="s">
        <v>607</v>
      </c>
      <c r="AC7" s="235" t="s">
        <v>1044</v>
      </c>
      <c r="AD7" s="235" t="s">
        <v>644</v>
      </c>
      <c r="AE7" s="108" t="s">
        <v>701</v>
      </c>
      <c r="AF7" s="234" t="s">
        <v>854</v>
      </c>
      <c r="AG7" s="131" t="s">
        <v>780</v>
      </c>
      <c r="AH7" s="551" t="s">
        <v>581</v>
      </c>
      <c r="AI7" s="546" t="s">
        <v>883</v>
      </c>
      <c r="AJ7" s="61"/>
      <c r="AK7" s="596"/>
      <c r="AL7" s="596"/>
      <c r="AM7" s="596"/>
      <c r="AN7" s="596"/>
      <c r="AO7" s="596"/>
      <c r="AP7" s="596"/>
      <c r="AQ7" s="596"/>
      <c r="AR7" s="596"/>
      <c r="AS7" s="596"/>
      <c r="AT7" s="596"/>
      <c r="AU7" s="596"/>
      <c r="AV7" s="596"/>
      <c r="AW7" s="596"/>
      <c r="AX7" s="600" t="s">
        <v>1012</v>
      </c>
      <c r="AY7" s="601" t="s">
        <v>997</v>
      </c>
      <c r="AZ7" s="600" t="str">
        <f t="shared" si="0"/>
        <v>維持修繕工事土木一式工事</v>
      </c>
      <c r="BA7" s="600" t="s">
        <v>1025</v>
      </c>
      <c r="BB7" s="600" t="s">
        <v>1026</v>
      </c>
      <c r="BC7" s="600" t="s">
        <v>1257</v>
      </c>
      <c r="BD7" s="596"/>
    </row>
    <row r="8" spans="1:56" ht="24.75" customHeight="1">
      <c r="A8" s="61"/>
      <c r="B8" s="63" t="s">
        <v>155</v>
      </c>
      <c r="C8" s="589" t="s">
        <v>1018</v>
      </c>
      <c r="D8" s="64" t="s">
        <v>1038</v>
      </c>
      <c r="E8" s="64"/>
      <c r="F8" s="328"/>
      <c r="G8" s="329"/>
      <c r="H8" s="330"/>
      <c r="I8" s="61"/>
      <c r="J8" s="61"/>
      <c r="K8" s="61"/>
      <c r="L8" s="41" t="s">
        <v>181</v>
      </c>
      <c r="M8" s="32" t="s">
        <v>182</v>
      </c>
      <c r="N8" s="32" t="s">
        <v>1395</v>
      </c>
      <c r="O8" s="32" t="s">
        <v>384</v>
      </c>
      <c r="P8" s="33" t="s">
        <v>332</v>
      </c>
      <c r="Q8" s="33" t="s">
        <v>280</v>
      </c>
      <c r="R8" s="32" t="s">
        <v>353</v>
      </c>
      <c r="S8" s="32"/>
      <c r="T8" s="235" t="s">
        <v>1000</v>
      </c>
      <c r="U8" s="235" t="s">
        <v>1001</v>
      </c>
      <c r="V8" s="9"/>
      <c r="W8" s="131" t="s">
        <v>573</v>
      </c>
      <c r="X8" s="235" t="s">
        <v>583</v>
      </c>
      <c r="Y8" s="534"/>
      <c r="Z8" s="303" t="s">
        <v>723</v>
      </c>
      <c r="AA8" s="235" t="s">
        <v>613</v>
      </c>
      <c r="AB8" s="325" t="s">
        <v>608</v>
      </c>
      <c r="AC8" s="235" t="s">
        <v>1045</v>
      </c>
      <c r="AD8" s="347"/>
      <c r="AE8" s="108"/>
      <c r="AF8" s="130" t="s">
        <v>858</v>
      </c>
      <c r="AG8" s="131" t="s">
        <v>573</v>
      </c>
      <c r="AH8" s="551" t="s">
        <v>583</v>
      </c>
      <c r="AI8" s="546"/>
      <c r="AJ8" s="61"/>
      <c r="AK8" s="596"/>
      <c r="AL8" s="596"/>
      <c r="AM8" s="596"/>
      <c r="AN8" s="596"/>
      <c r="AO8" s="596"/>
      <c r="AP8" s="596"/>
      <c r="AQ8" s="596"/>
      <c r="AR8" s="596"/>
      <c r="AS8" s="596"/>
      <c r="AT8" s="596"/>
      <c r="AU8" s="596"/>
      <c r="AV8" s="596"/>
      <c r="AW8" s="596"/>
      <c r="AX8" s="600" t="s">
        <v>1012</v>
      </c>
      <c r="AY8" s="601" t="s">
        <v>999</v>
      </c>
      <c r="AZ8" s="600" t="str">
        <f t="shared" si="0"/>
        <v>維持修繕工事とび・土工・コンクリート工事</v>
      </c>
      <c r="BA8" s="600" t="s">
        <v>1025</v>
      </c>
      <c r="BB8" s="600" t="s">
        <v>1026</v>
      </c>
      <c r="BC8" s="600" t="s">
        <v>1257</v>
      </c>
      <c r="BD8" s="596"/>
    </row>
    <row r="9" spans="1:56" ht="24.75" customHeight="1" thickBot="1">
      <c r="A9" s="61"/>
      <c r="B9" s="63" t="s">
        <v>216</v>
      </c>
      <c r="C9" s="590" t="s">
        <v>1017</v>
      </c>
      <c r="D9" s="602" t="str">
        <f>IF(INDEX(AX3:BC31,MATCH(AY2,AZ3:AZ31,0),3)=AY2,INDEX(AX3:BC31,MATCH(AY2,AZ3:AZ31,0),6),"err")</f>
        <v>工事成績（過去5年間で評価）</v>
      </c>
      <c r="E9" s="64"/>
      <c r="F9" s="328"/>
      <c r="G9" s="603" t="s">
        <v>1039</v>
      </c>
      <c r="H9" s="330"/>
      <c r="I9" s="61"/>
      <c r="J9" s="61"/>
      <c r="K9" s="61"/>
      <c r="L9" s="41" t="s">
        <v>184</v>
      </c>
      <c r="M9" s="32" t="s">
        <v>185</v>
      </c>
      <c r="N9" s="32" t="s">
        <v>806</v>
      </c>
      <c r="O9" s="32" t="s">
        <v>371</v>
      </c>
      <c r="P9" s="33" t="s">
        <v>333</v>
      </c>
      <c r="Q9" s="33" t="s">
        <v>281</v>
      </c>
      <c r="R9" s="32" t="s">
        <v>354</v>
      </c>
      <c r="S9" s="32"/>
      <c r="T9" s="235" t="s">
        <v>1002</v>
      </c>
      <c r="U9" s="235" t="s">
        <v>998</v>
      </c>
      <c r="V9" s="9"/>
      <c r="W9" s="235" t="s">
        <v>779</v>
      </c>
      <c r="X9" s="235" t="s">
        <v>778</v>
      </c>
      <c r="Y9" s="131"/>
      <c r="Z9" s="534"/>
      <c r="AA9" s="235" t="s">
        <v>1396</v>
      </c>
      <c r="AB9" s="534"/>
      <c r="AC9" s="235" t="s">
        <v>1046</v>
      </c>
      <c r="AD9" s="131"/>
      <c r="AE9" s="9"/>
      <c r="AF9" s="130"/>
      <c r="AG9" s="130"/>
      <c r="AH9" s="552"/>
      <c r="AI9" s="556" t="s">
        <v>240</v>
      </c>
      <c r="AJ9" s="61"/>
      <c r="AK9" s="596"/>
      <c r="AL9" s="596"/>
      <c r="AM9" s="596"/>
      <c r="AN9" s="596"/>
      <c r="AO9" s="596"/>
      <c r="AP9" s="596"/>
      <c r="AQ9" s="596"/>
      <c r="AR9" s="596"/>
      <c r="AS9" s="596"/>
      <c r="AT9" s="596"/>
      <c r="AU9" s="596"/>
      <c r="AV9" s="596"/>
      <c r="AW9" s="596"/>
      <c r="AX9" s="314" t="s">
        <v>1161</v>
      </c>
      <c r="AY9" s="601" t="s">
        <v>998</v>
      </c>
      <c r="AZ9" s="600" t="str">
        <f t="shared" si="0"/>
        <v>アスファルト舗装工事・特殊舗装工事（旧舗装工事）舗装工事</v>
      </c>
      <c r="BA9" s="314" t="s">
        <v>1162</v>
      </c>
      <c r="BB9" s="600" t="s">
        <v>998</v>
      </c>
      <c r="BC9" s="600" t="s">
        <v>1257</v>
      </c>
      <c r="BD9" s="596"/>
    </row>
    <row r="10" spans="1:56" ht="32.25" customHeight="1" thickBot="1">
      <c r="A10" s="61"/>
      <c r="B10" s="63" t="s">
        <v>145</v>
      </c>
      <c r="C10" s="1105" t="s">
        <v>1457</v>
      </c>
      <c r="D10" s="1106"/>
      <c r="E10" s="1106"/>
      <c r="F10" s="1106"/>
      <c r="G10" s="1106"/>
      <c r="H10" s="1106"/>
      <c r="I10" s="1107"/>
      <c r="J10" s="61"/>
      <c r="K10" s="61"/>
      <c r="L10" s="41" t="s">
        <v>432</v>
      </c>
      <c r="M10" s="32" t="s">
        <v>187</v>
      </c>
      <c r="N10" s="32" t="s">
        <v>183</v>
      </c>
      <c r="O10" s="32" t="s">
        <v>189</v>
      </c>
      <c r="P10" s="33" t="s">
        <v>334</v>
      </c>
      <c r="Q10" s="33" t="s">
        <v>282</v>
      </c>
      <c r="R10" s="32" t="s">
        <v>355</v>
      </c>
      <c r="S10" s="32"/>
      <c r="T10" s="235" t="s">
        <v>1003</v>
      </c>
      <c r="U10" s="235" t="s">
        <v>1004</v>
      </c>
      <c r="V10" s="9"/>
      <c r="W10" s="235" t="s">
        <v>781</v>
      </c>
      <c r="X10" s="235" t="s">
        <v>584</v>
      </c>
      <c r="Y10" s="132"/>
      <c r="Z10" s="304"/>
      <c r="AA10" s="235" t="s">
        <v>1397</v>
      </c>
      <c r="AB10" s="326"/>
      <c r="AC10" s="235" t="s">
        <v>1047</v>
      </c>
      <c r="AD10" s="132"/>
      <c r="AE10" s="326"/>
      <c r="AF10" s="132"/>
      <c r="AG10" s="132"/>
      <c r="AH10" s="553"/>
      <c r="AI10" s="556" t="s">
        <v>1330</v>
      </c>
      <c r="AJ10" s="61"/>
      <c r="AK10" s="596"/>
      <c r="AL10" s="596"/>
      <c r="AM10" s="596"/>
      <c r="AN10" s="596"/>
      <c r="AO10" s="596"/>
      <c r="AP10" s="596"/>
      <c r="AQ10" s="596"/>
      <c r="AR10" s="596"/>
      <c r="AS10" s="596"/>
      <c r="AT10" s="596"/>
      <c r="AU10" s="596"/>
      <c r="AV10" s="596"/>
      <c r="AW10" s="596"/>
      <c r="AX10" s="600" t="s">
        <v>1012</v>
      </c>
      <c r="AY10" s="601" t="s">
        <v>998</v>
      </c>
      <c r="AZ10" s="600" t="str">
        <f t="shared" si="0"/>
        <v>維持修繕工事舗装工事</v>
      </c>
      <c r="BA10" s="314" t="s">
        <v>1162</v>
      </c>
      <c r="BB10" s="600" t="s">
        <v>998</v>
      </c>
      <c r="BC10" s="600" t="s">
        <v>1257</v>
      </c>
      <c r="BD10" s="596"/>
    </row>
    <row r="11" spans="1:56" ht="14.25" customHeight="1">
      <c r="A11" s="61"/>
      <c r="B11" s="1056"/>
      <c r="C11" s="1009"/>
      <c r="D11" s="1057"/>
      <c r="E11" s="1058"/>
      <c r="F11" s="1057"/>
      <c r="G11" s="1057"/>
      <c r="H11" s="1057"/>
      <c r="I11" s="1057"/>
      <c r="J11" s="61"/>
      <c r="K11" s="61"/>
      <c r="L11" s="41" t="s">
        <v>323</v>
      </c>
      <c r="M11" s="32" t="s">
        <v>189</v>
      </c>
      <c r="N11" s="32" t="s">
        <v>188</v>
      </c>
      <c r="O11" s="34"/>
      <c r="P11" s="33" t="s">
        <v>335</v>
      </c>
      <c r="Q11" s="33" t="s">
        <v>283</v>
      </c>
      <c r="R11" s="32" t="s">
        <v>356</v>
      </c>
      <c r="S11" s="32"/>
      <c r="T11" s="604" t="s">
        <v>1005</v>
      </c>
      <c r="U11" s="591" t="s">
        <v>1006</v>
      </c>
      <c r="V11" s="9"/>
      <c r="W11" s="534"/>
      <c r="X11" s="534"/>
      <c r="Y11" s="131"/>
      <c r="Z11" s="305"/>
      <c r="AA11" s="534"/>
      <c r="AB11" s="9"/>
      <c r="AC11" s="235" t="s">
        <v>1048</v>
      </c>
      <c r="AD11" s="131"/>
      <c r="AE11" s="9"/>
      <c r="AF11" s="131"/>
      <c r="AG11" s="131"/>
      <c r="AH11" s="554"/>
      <c r="AI11" s="538" t="s">
        <v>1331</v>
      </c>
      <c r="AJ11" s="61"/>
      <c r="AK11" s="596"/>
      <c r="AL11" s="596"/>
      <c r="AM11" s="596"/>
      <c r="AN11" s="596"/>
      <c r="AO11" s="596"/>
      <c r="AP11" s="596"/>
      <c r="AQ11" s="596"/>
      <c r="AR11" s="596"/>
      <c r="AS11" s="596"/>
      <c r="AT11" s="596"/>
      <c r="AU11" s="596"/>
      <c r="AV11" s="596"/>
      <c r="AW11" s="596"/>
      <c r="AX11" s="600" t="s">
        <v>1000</v>
      </c>
      <c r="AY11" s="601" t="s">
        <v>1001</v>
      </c>
      <c r="AZ11" s="600" t="str">
        <f t="shared" si="0"/>
        <v>鋼橋上部工事鋼構造物工事</v>
      </c>
      <c r="BA11" s="600" t="s">
        <v>1000</v>
      </c>
      <c r="BB11" s="601" t="s">
        <v>1001</v>
      </c>
      <c r="BC11" s="600" t="s">
        <v>1257</v>
      </c>
      <c r="BD11" s="596"/>
    </row>
    <row r="12" spans="1:56" ht="14.25" customHeight="1">
      <c r="A12" s="62" t="s">
        <v>415</v>
      </c>
      <c r="B12" s="61"/>
      <c r="C12" s="61"/>
      <c r="D12" s="61"/>
      <c r="E12" s="61"/>
      <c r="F12" s="61"/>
      <c r="G12" s="61"/>
      <c r="H12" s="61"/>
      <c r="I12" s="61"/>
      <c r="J12" s="61"/>
      <c r="K12" s="61"/>
      <c r="L12" s="41" t="s">
        <v>189</v>
      </c>
      <c r="M12" s="34"/>
      <c r="N12" s="32" t="s">
        <v>190</v>
      </c>
      <c r="O12" s="32"/>
      <c r="P12" s="33" t="s">
        <v>336</v>
      </c>
      <c r="Q12" s="34"/>
      <c r="R12" s="32" t="s">
        <v>357</v>
      </c>
      <c r="S12" s="32"/>
      <c r="T12" s="235" t="s">
        <v>1007</v>
      </c>
      <c r="U12" s="235" t="s">
        <v>1007</v>
      </c>
      <c r="V12" s="9"/>
      <c r="W12" s="131"/>
      <c r="X12" s="131"/>
      <c r="Y12" s="131"/>
      <c r="Z12" s="305"/>
      <c r="AA12" s="131"/>
      <c r="AB12" s="9"/>
      <c r="AC12" s="235" t="s">
        <v>1049</v>
      </c>
      <c r="AD12" s="131"/>
      <c r="AE12" s="9"/>
      <c r="AF12" s="131"/>
      <c r="AG12" s="131"/>
      <c r="AH12" s="554"/>
      <c r="AI12" s="1030"/>
      <c r="AJ12" s="61"/>
      <c r="AK12" s="596"/>
      <c r="AL12" s="596"/>
      <c r="AM12" s="596"/>
      <c r="AN12" s="596"/>
      <c r="AO12" s="596"/>
      <c r="AP12" s="596"/>
      <c r="AQ12" s="596"/>
      <c r="AR12" s="596"/>
      <c r="AS12" s="596"/>
      <c r="AT12" s="596"/>
      <c r="AU12" s="596"/>
      <c r="AV12" s="596"/>
      <c r="AW12" s="596"/>
      <c r="AX12" s="600" t="s">
        <v>1002</v>
      </c>
      <c r="AY12" s="601" t="s">
        <v>997</v>
      </c>
      <c r="AZ12" s="600" t="str">
        <f t="shared" si="0"/>
        <v>ﾌﾟﾚｽﾄﾚｽﾄｺﾝｸﾘｰﾄ構造物工事土木一式工事</v>
      </c>
      <c r="BA12" s="600" t="s">
        <v>1027</v>
      </c>
      <c r="BB12" s="601" t="s">
        <v>997</v>
      </c>
      <c r="BC12" s="600" t="s">
        <v>1257</v>
      </c>
      <c r="BD12" s="596"/>
    </row>
    <row r="13" spans="1:56" ht="14.25" customHeight="1">
      <c r="A13" s="61"/>
      <c r="B13" s="62" t="s">
        <v>455</v>
      </c>
      <c r="C13" s="64"/>
      <c r="D13" s="64"/>
      <c r="E13" s="61"/>
      <c r="F13" s="61"/>
      <c r="G13" s="61"/>
      <c r="H13" s="61"/>
      <c r="I13" s="61"/>
      <c r="J13" s="61"/>
      <c r="K13" s="61"/>
      <c r="L13" s="35"/>
      <c r="M13" s="32"/>
      <c r="N13" s="32" t="s">
        <v>434</v>
      </c>
      <c r="O13" s="32"/>
      <c r="P13" s="33" t="s">
        <v>337</v>
      </c>
      <c r="Q13" s="32"/>
      <c r="R13" s="32" t="s">
        <v>358</v>
      </c>
      <c r="S13" s="32"/>
      <c r="T13" s="235" t="s">
        <v>1008</v>
      </c>
      <c r="U13" s="235" t="s">
        <v>1008</v>
      </c>
      <c r="V13" s="9"/>
      <c r="W13" s="131"/>
      <c r="X13" s="131"/>
      <c r="Y13" s="131"/>
      <c r="Z13" s="305"/>
      <c r="AA13" s="131"/>
      <c r="AB13" s="9"/>
      <c r="AC13" s="235" t="s">
        <v>1050</v>
      </c>
      <c r="AD13" s="131"/>
      <c r="AE13" s="9"/>
      <c r="AF13" s="131"/>
      <c r="AG13" s="131"/>
      <c r="AH13" s="554"/>
      <c r="AI13" s="547"/>
      <c r="AJ13" s="61"/>
      <c r="AK13" s="596"/>
      <c r="AL13" s="596"/>
      <c r="AM13" s="596"/>
      <c r="AN13" s="596"/>
      <c r="AO13" s="596"/>
      <c r="AP13" s="596"/>
      <c r="AQ13" s="596"/>
      <c r="AR13" s="596"/>
      <c r="AS13" s="596"/>
      <c r="AT13" s="596"/>
      <c r="AU13" s="596"/>
      <c r="AV13" s="596"/>
      <c r="AW13" s="596"/>
      <c r="AX13" s="600" t="s">
        <v>1003</v>
      </c>
      <c r="AY13" s="601" t="s">
        <v>997</v>
      </c>
      <c r="AZ13" s="600" t="str">
        <f t="shared" si="0"/>
        <v>港湾工事土木一式工事</v>
      </c>
      <c r="BA13" s="600" t="s">
        <v>1003</v>
      </c>
      <c r="BB13" s="601" t="s">
        <v>1028</v>
      </c>
      <c r="BC13" s="600" t="s">
        <v>1257</v>
      </c>
      <c r="BD13" s="596"/>
    </row>
    <row r="14" spans="1:56" ht="14.25" customHeight="1">
      <c r="A14" s="61"/>
      <c r="B14" s="61" t="s">
        <v>631</v>
      </c>
      <c r="C14" s="64"/>
      <c r="D14" s="64"/>
      <c r="E14" s="61"/>
      <c r="F14" s="61"/>
      <c r="G14" s="61"/>
      <c r="H14" s="61"/>
      <c r="I14" s="61"/>
      <c r="J14" s="61"/>
      <c r="K14" s="61"/>
      <c r="L14" s="31"/>
      <c r="M14" s="32"/>
      <c r="N14" s="32" t="s">
        <v>435</v>
      </c>
      <c r="O14" s="32"/>
      <c r="P14" s="33" t="s">
        <v>338</v>
      </c>
      <c r="Q14" s="32"/>
      <c r="R14" s="32" t="s">
        <v>359</v>
      </c>
      <c r="S14" s="32"/>
      <c r="T14" s="235" t="s">
        <v>1009</v>
      </c>
      <c r="U14" s="235" t="s">
        <v>1009</v>
      </c>
      <c r="V14" s="9"/>
      <c r="W14" s="131"/>
      <c r="X14" s="131"/>
      <c r="Y14" s="131"/>
      <c r="Z14" s="305"/>
      <c r="AA14" s="131"/>
      <c r="AB14" s="9"/>
      <c r="AC14" s="131" t="s">
        <v>1051</v>
      </c>
      <c r="AD14" s="131"/>
      <c r="AE14" s="9"/>
      <c r="AF14" s="131"/>
      <c r="AG14" s="131"/>
      <c r="AH14" s="554"/>
      <c r="AI14" s="547"/>
      <c r="AJ14" s="61"/>
      <c r="AK14" s="596"/>
      <c r="AL14" s="596"/>
      <c r="AM14" s="596"/>
      <c r="AN14" s="596"/>
      <c r="AO14" s="596"/>
      <c r="AP14" s="596"/>
      <c r="AQ14" s="596"/>
      <c r="AR14" s="596"/>
      <c r="AS14" s="596"/>
      <c r="AT14" s="596"/>
      <c r="AU14" s="596"/>
      <c r="AV14" s="596"/>
      <c r="AW14" s="596"/>
      <c r="AX14" s="600" t="s">
        <v>1003</v>
      </c>
      <c r="AY14" s="601" t="s">
        <v>1004</v>
      </c>
      <c r="AZ14" s="600" t="str">
        <f t="shared" si="0"/>
        <v>港湾工事しゅんせつ工事</v>
      </c>
      <c r="BA14" s="600" t="s">
        <v>1003</v>
      </c>
      <c r="BB14" s="601" t="s">
        <v>1028</v>
      </c>
      <c r="BC14" s="600" t="s">
        <v>1257</v>
      </c>
      <c r="BD14" s="596"/>
    </row>
    <row r="15" spans="1:56" ht="14.25" customHeight="1">
      <c r="A15" s="61"/>
      <c r="B15" s="62" t="s">
        <v>595</v>
      </c>
      <c r="C15" s="61"/>
      <c r="D15" s="61"/>
      <c r="E15" s="61"/>
      <c r="F15" s="61"/>
      <c r="G15" s="61"/>
      <c r="H15" s="61"/>
      <c r="I15" s="61"/>
      <c r="J15" s="61"/>
      <c r="K15" s="61"/>
      <c r="L15" s="31"/>
      <c r="M15" s="32"/>
      <c r="N15" s="32" t="s">
        <v>436</v>
      </c>
      <c r="O15" s="32"/>
      <c r="P15" s="33" t="s">
        <v>339</v>
      </c>
      <c r="Q15" s="32"/>
      <c r="R15" s="32" t="s">
        <v>360</v>
      </c>
      <c r="S15" s="32"/>
      <c r="T15" s="235" t="s">
        <v>1010</v>
      </c>
      <c r="U15" s="235" t="s">
        <v>1011</v>
      </c>
      <c r="V15" s="9"/>
      <c r="W15" s="131"/>
      <c r="X15" s="131"/>
      <c r="Y15" s="131"/>
      <c r="Z15" s="305"/>
      <c r="AA15" s="131"/>
      <c r="AB15" s="9"/>
      <c r="AC15" s="131" t="s">
        <v>1052</v>
      </c>
      <c r="AD15" s="131"/>
      <c r="AE15" s="9"/>
      <c r="AF15" s="131"/>
      <c r="AG15" s="131"/>
      <c r="AH15" s="554"/>
      <c r="AI15" s="547"/>
      <c r="AJ15" s="61"/>
      <c r="AK15" s="596"/>
      <c r="AL15" s="596"/>
      <c r="AM15" s="596"/>
      <c r="AN15" s="596"/>
      <c r="AO15" s="596"/>
      <c r="AP15" s="596"/>
      <c r="AQ15" s="596"/>
      <c r="AR15" s="596"/>
      <c r="AS15" s="596"/>
      <c r="AT15" s="596"/>
      <c r="AU15" s="596"/>
      <c r="AV15" s="596"/>
      <c r="AW15" s="596"/>
      <c r="AX15" s="600" t="s">
        <v>1005</v>
      </c>
      <c r="AY15" s="601" t="s">
        <v>1006</v>
      </c>
      <c r="AZ15" s="600" t="str">
        <f>AX15&amp;AY15</f>
        <v>機械設備工事機械器具設置工事</v>
      </c>
      <c r="BA15" s="600" t="s">
        <v>1005</v>
      </c>
      <c r="BB15" s="601" t="s">
        <v>1029</v>
      </c>
      <c r="BC15" s="600" t="s">
        <v>1030</v>
      </c>
      <c r="BD15" s="596"/>
    </row>
    <row r="16" spans="1:56" ht="14.25" customHeight="1">
      <c r="A16" s="61"/>
      <c r="B16" s="61" t="s">
        <v>405</v>
      </c>
      <c r="C16" s="61"/>
      <c r="D16" s="61"/>
      <c r="E16" s="61"/>
      <c r="F16" s="61"/>
      <c r="G16" s="61"/>
      <c r="H16" s="61"/>
      <c r="I16" s="61"/>
      <c r="J16" s="61"/>
      <c r="K16" s="61"/>
      <c r="L16" s="31"/>
      <c r="M16" s="32"/>
      <c r="N16" s="32" t="s">
        <v>437</v>
      </c>
      <c r="O16" s="32"/>
      <c r="P16" s="33" t="s">
        <v>340</v>
      </c>
      <c r="Q16" s="32"/>
      <c r="R16" s="34"/>
      <c r="S16" s="32"/>
      <c r="T16" s="234" t="s">
        <v>1012</v>
      </c>
      <c r="U16" s="234" t="s">
        <v>1013</v>
      </c>
      <c r="V16" s="11"/>
      <c r="W16" s="130"/>
      <c r="X16" s="130"/>
      <c r="Y16" s="130"/>
      <c r="Z16" s="306"/>
      <c r="AA16" s="130"/>
      <c r="AB16" s="11"/>
      <c r="AC16" s="130" t="s">
        <v>1053</v>
      </c>
      <c r="AD16" s="130"/>
      <c r="AE16" s="11"/>
      <c r="AF16" s="130"/>
      <c r="AG16" s="130"/>
      <c r="AH16" s="552"/>
      <c r="AI16" s="538"/>
      <c r="AJ16" s="61"/>
      <c r="AK16" s="596"/>
      <c r="AL16" s="596"/>
      <c r="AM16" s="596"/>
      <c r="AN16" s="596"/>
      <c r="AO16" s="596"/>
      <c r="AP16" s="596"/>
      <c r="AQ16" s="596"/>
      <c r="AR16" s="596"/>
      <c r="AS16" s="596"/>
      <c r="AT16" s="596"/>
      <c r="AU16" s="596"/>
      <c r="AV16" s="596"/>
      <c r="AW16" s="596"/>
      <c r="AX16" s="600" t="s">
        <v>1005</v>
      </c>
      <c r="AY16" s="601" t="s">
        <v>1001</v>
      </c>
      <c r="AZ16" s="600" t="str">
        <f t="shared" ref="AZ16:AZ31" si="1">AX16&amp;AY16</f>
        <v>機械設備工事鋼構造物工事</v>
      </c>
      <c r="BA16" s="600" t="s">
        <v>1005</v>
      </c>
      <c r="BB16" s="601" t="s">
        <v>1029</v>
      </c>
      <c r="BC16" s="600" t="s">
        <v>1030</v>
      </c>
      <c r="BD16" s="596"/>
    </row>
    <row r="17" spans="1:56" ht="14.25" customHeight="1">
      <c r="A17" s="61"/>
      <c r="B17" s="610"/>
      <c r="C17" s="61"/>
      <c r="D17" s="61"/>
      <c r="E17" s="61"/>
      <c r="F17" s="61"/>
      <c r="G17" s="61"/>
      <c r="H17" s="61"/>
      <c r="I17" s="61"/>
      <c r="J17" s="61"/>
      <c r="K17" s="61"/>
      <c r="L17" s="31"/>
      <c r="M17" s="32"/>
      <c r="N17" s="32" t="s">
        <v>1036</v>
      </c>
      <c r="O17" s="32"/>
      <c r="P17" s="33" t="s">
        <v>341</v>
      </c>
      <c r="Q17" s="32"/>
      <c r="R17" s="32"/>
      <c r="S17" s="32"/>
      <c r="T17" s="235" t="s">
        <v>1014</v>
      </c>
      <c r="U17" s="235" t="s">
        <v>1015</v>
      </c>
      <c r="V17" s="9"/>
      <c r="W17" s="131"/>
      <c r="X17" s="131"/>
      <c r="Y17" s="131"/>
      <c r="Z17" s="305"/>
      <c r="AA17" s="131"/>
      <c r="AB17" s="9"/>
      <c r="AC17" s="34"/>
      <c r="AD17" s="131"/>
      <c r="AE17" s="9"/>
      <c r="AF17" s="131"/>
      <c r="AG17" s="131"/>
      <c r="AH17" s="554"/>
      <c r="AI17" s="547"/>
      <c r="AJ17" s="61"/>
      <c r="AK17" s="596"/>
      <c r="AL17" s="596"/>
      <c r="AM17" s="596"/>
      <c r="AN17" s="596"/>
      <c r="AO17" s="596"/>
      <c r="AP17" s="596"/>
      <c r="AQ17" s="596"/>
      <c r="AR17" s="596"/>
      <c r="AS17" s="596"/>
      <c r="AT17" s="596"/>
      <c r="AU17" s="596"/>
      <c r="AV17" s="596"/>
      <c r="AW17" s="596"/>
      <c r="AX17" s="600" t="s">
        <v>1007</v>
      </c>
      <c r="AY17" s="600" t="s">
        <v>1007</v>
      </c>
      <c r="AZ17" s="600" t="str">
        <f t="shared" si="1"/>
        <v>塗装工事塗装工事</v>
      </c>
      <c r="BA17" s="600" t="s">
        <v>1031</v>
      </c>
      <c r="BB17" s="601" t="s">
        <v>1007</v>
      </c>
      <c r="BC17" s="600" t="s">
        <v>1030</v>
      </c>
      <c r="BD17" s="596"/>
    </row>
    <row r="18" spans="1:56" s="6" customFormat="1" ht="14.25" customHeight="1" thickBot="1">
      <c r="A18" s="61"/>
      <c r="B18" s="62" t="s">
        <v>408</v>
      </c>
      <c r="C18" s="61"/>
      <c r="D18" s="61"/>
      <c r="E18" s="61"/>
      <c r="F18" s="61" t="s">
        <v>327</v>
      </c>
      <c r="G18" s="61" t="s">
        <v>386</v>
      </c>
      <c r="H18" s="61"/>
      <c r="I18" s="61"/>
      <c r="J18" s="61"/>
      <c r="K18" s="61"/>
      <c r="L18" s="31"/>
      <c r="M18" s="32"/>
      <c r="N18" s="32" t="s">
        <v>191</v>
      </c>
      <c r="O18" s="32"/>
      <c r="P18" s="33" t="s">
        <v>342</v>
      </c>
      <c r="Q18" s="32"/>
      <c r="R18" s="32"/>
      <c r="S18" s="32"/>
      <c r="T18" s="235" t="s">
        <v>1013</v>
      </c>
      <c r="U18" s="235" t="s">
        <v>1016</v>
      </c>
      <c r="V18" s="9"/>
      <c r="W18" s="131"/>
      <c r="X18" s="131"/>
      <c r="Y18" s="131"/>
      <c r="Z18" s="305"/>
      <c r="AA18" s="131"/>
      <c r="AB18" s="9"/>
      <c r="AC18" s="131"/>
      <c r="AD18" s="131"/>
      <c r="AE18" s="9"/>
      <c r="AF18" s="131"/>
      <c r="AG18" s="131"/>
      <c r="AH18" s="554"/>
      <c r="AI18" s="547"/>
      <c r="AJ18" s="61"/>
      <c r="AK18" s="596"/>
      <c r="AL18" s="596"/>
      <c r="AM18" s="596"/>
      <c r="AN18" s="596"/>
      <c r="AO18" s="596"/>
      <c r="AP18" s="596"/>
      <c r="AQ18" s="596"/>
      <c r="AR18" s="596"/>
      <c r="AS18" s="596"/>
      <c r="AT18" s="596"/>
      <c r="AU18" s="596"/>
      <c r="AV18" s="596"/>
      <c r="AW18" s="596"/>
      <c r="AX18" s="600" t="s">
        <v>1012</v>
      </c>
      <c r="AY18" s="600" t="s">
        <v>1007</v>
      </c>
      <c r="AZ18" s="600" t="str">
        <f t="shared" si="1"/>
        <v>維持修繕工事塗装工事</v>
      </c>
      <c r="BA18" s="600" t="s">
        <v>1031</v>
      </c>
      <c r="BB18" s="601" t="s">
        <v>1007</v>
      </c>
      <c r="BC18" s="600" t="s">
        <v>1030</v>
      </c>
      <c r="BD18" s="596"/>
    </row>
    <row r="19" spans="1:56" ht="14.25" customHeight="1" thickTop="1">
      <c r="A19" s="61"/>
      <c r="B19" s="86" t="s">
        <v>197</v>
      </c>
      <c r="C19" s="240" t="s">
        <v>196</v>
      </c>
      <c r="D19" s="238" t="s">
        <v>1064</v>
      </c>
      <c r="E19" s="50" t="s">
        <v>326</v>
      </c>
      <c r="F19" s="50" t="s">
        <v>385</v>
      </c>
      <c r="G19" s="51"/>
      <c r="H19" s="61"/>
      <c r="I19" s="61"/>
      <c r="J19" s="61"/>
      <c r="K19" s="61"/>
      <c r="L19" s="31"/>
      <c r="M19" s="32"/>
      <c r="N19" s="32" t="s">
        <v>192</v>
      </c>
      <c r="O19" s="32"/>
      <c r="P19" s="33" t="s">
        <v>343</v>
      </c>
      <c r="Q19" s="32"/>
      <c r="R19" s="32"/>
      <c r="S19" s="32"/>
      <c r="T19" s="235" t="s">
        <v>1011</v>
      </c>
      <c r="U19" s="235" t="s">
        <v>1017</v>
      </c>
      <c r="V19" s="9"/>
      <c r="W19" s="131"/>
      <c r="X19" s="131"/>
      <c r="Y19" s="131"/>
      <c r="Z19" s="305"/>
      <c r="AA19" s="131"/>
      <c r="AB19" s="9"/>
      <c r="AC19" s="131"/>
      <c r="AD19" s="131"/>
      <c r="AE19" s="9"/>
      <c r="AF19" s="131"/>
      <c r="AG19" s="131"/>
      <c r="AH19" s="554"/>
      <c r="AI19" s="547"/>
      <c r="AJ19" s="61"/>
      <c r="AK19" s="596"/>
      <c r="AL19" s="596"/>
      <c r="AM19" s="596"/>
      <c r="AN19" s="596"/>
      <c r="AO19" s="596"/>
      <c r="AP19" s="596"/>
      <c r="AQ19" s="596"/>
      <c r="AR19" s="596"/>
      <c r="AS19" s="596"/>
      <c r="AT19" s="596"/>
      <c r="AU19" s="596"/>
      <c r="AV19" s="596"/>
      <c r="AW19" s="596"/>
      <c r="AX19" s="600" t="s">
        <v>1008</v>
      </c>
      <c r="AY19" s="600" t="s">
        <v>1008</v>
      </c>
      <c r="AZ19" s="600" t="str">
        <f t="shared" si="1"/>
        <v>造園工事造園工事</v>
      </c>
      <c r="BA19" s="600" t="s">
        <v>1008</v>
      </c>
      <c r="BB19" s="600" t="s">
        <v>1008</v>
      </c>
      <c r="BC19" s="600" t="s">
        <v>1030</v>
      </c>
      <c r="BD19" s="596"/>
    </row>
    <row r="20" spans="1:56" ht="14.25" customHeight="1">
      <c r="A20" s="61"/>
      <c r="B20" s="87" t="s">
        <v>252</v>
      </c>
      <c r="C20" s="331" t="s">
        <v>1458</v>
      </c>
      <c r="D20" s="248"/>
      <c r="E20" s="69" t="s">
        <v>329</v>
      </c>
      <c r="F20" s="70" t="s">
        <v>284</v>
      </c>
      <c r="G20" s="52" t="s">
        <v>8</v>
      </c>
      <c r="H20" s="64" t="s">
        <v>211</v>
      </c>
      <c r="I20" s="64"/>
      <c r="J20" s="61"/>
      <c r="K20" s="61"/>
      <c r="L20" s="31"/>
      <c r="M20" s="32"/>
      <c r="N20" s="32" t="s">
        <v>193</v>
      </c>
      <c r="O20" s="32"/>
      <c r="P20" s="33" t="s">
        <v>344</v>
      </c>
      <c r="Q20" s="32"/>
      <c r="R20" s="32"/>
      <c r="S20" s="32"/>
      <c r="T20" s="235" t="s">
        <v>1018</v>
      </c>
      <c r="U20" s="235"/>
      <c r="V20" s="9"/>
      <c r="W20" s="131"/>
      <c r="X20" s="131"/>
      <c r="Y20" s="131"/>
      <c r="Z20" s="305"/>
      <c r="AA20" s="131"/>
      <c r="AB20" s="9"/>
      <c r="AC20" s="131"/>
      <c r="AD20" s="131"/>
      <c r="AE20" s="9"/>
      <c r="AF20" s="131"/>
      <c r="AG20" s="131"/>
      <c r="AH20" s="554"/>
      <c r="AI20" s="547"/>
      <c r="AJ20" s="61"/>
      <c r="AK20" s="596"/>
      <c r="AL20" s="596"/>
      <c r="AM20" s="596"/>
      <c r="AN20" s="596"/>
      <c r="AO20" s="596"/>
      <c r="AP20" s="596"/>
      <c r="AQ20" s="596"/>
      <c r="AR20" s="596"/>
      <c r="AS20" s="596"/>
      <c r="AT20" s="596"/>
      <c r="AU20" s="596"/>
      <c r="AV20" s="596"/>
      <c r="AW20" s="596"/>
      <c r="AX20" s="600" t="s">
        <v>1009</v>
      </c>
      <c r="AY20" s="600" t="s">
        <v>1009</v>
      </c>
      <c r="AZ20" s="600" t="str">
        <f t="shared" si="1"/>
        <v>さく井工事さく井工事</v>
      </c>
      <c r="BA20" s="600" t="s">
        <v>1009</v>
      </c>
      <c r="BB20" s="600" t="s">
        <v>1009</v>
      </c>
      <c r="BC20" s="600" t="s">
        <v>1030</v>
      </c>
      <c r="BD20" s="596"/>
    </row>
    <row r="21" spans="1:56" ht="14.25" customHeight="1">
      <c r="A21" s="61"/>
      <c r="B21" s="88" t="s">
        <v>210</v>
      </c>
      <c r="C21" s="332" t="s">
        <v>1459</v>
      </c>
      <c r="D21" s="249"/>
      <c r="E21" s="71" t="s">
        <v>329</v>
      </c>
      <c r="F21" s="72" t="s">
        <v>284</v>
      </c>
      <c r="G21" s="53" t="s">
        <v>9</v>
      </c>
      <c r="H21" s="64" t="s">
        <v>212</v>
      </c>
      <c r="I21" s="64"/>
      <c r="J21" s="61"/>
      <c r="K21" s="61"/>
      <c r="L21" s="31"/>
      <c r="M21" s="32"/>
      <c r="N21" s="32" t="s">
        <v>529</v>
      </c>
      <c r="O21" s="32"/>
      <c r="P21" s="33" t="s">
        <v>345</v>
      </c>
      <c r="Q21" s="32"/>
      <c r="R21" s="32"/>
      <c r="S21" s="32"/>
      <c r="T21" s="235"/>
      <c r="U21" s="235"/>
      <c r="V21" s="9"/>
      <c r="W21" s="131"/>
      <c r="X21" s="131"/>
      <c r="Y21" s="131"/>
      <c r="Z21" s="305"/>
      <c r="AA21" s="131"/>
      <c r="AB21" s="9"/>
      <c r="AC21" s="131"/>
      <c r="AD21" s="131"/>
      <c r="AE21" s="9"/>
      <c r="AF21" s="131"/>
      <c r="AG21" s="131"/>
      <c r="AH21" s="554"/>
      <c r="AI21" s="547"/>
      <c r="AJ21" s="61"/>
      <c r="AK21" s="596"/>
      <c r="AL21" s="596"/>
      <c r="AM21" s="596"/>
      <c r="AN21" s="596"/>
      <c r="AO21" s="596"/>
      <c r="AP21" s="596"/>
      <c r="AQ21" s="596"/>
      <c r="AR21" s="596"/>
      <c r="AS21" s="596"/>
      <c r="AT21" s="596"/>
      <c r="AU21" s="596"/>
      <c r="AV21" s="596"/>
      <c r="AW21" s="596"/>
      <c r="AX21" s="600" t="s">
        <v>1010</v>
      </c>
      <c r="AY21" s="601" t="s">
        <v>999</v>
      </c>
      <c r="AZ21" s="600" t="str">
        <f t="shared" si="1"/>
        <v>法面処理工事とび・土工・コンクリート工事</v>
      </c>
      <c r="BA21" s="600" t="s">
        <v>1010</v>
      </c>
      <c r="BB21" s="601" t="s">
        <v>999</v>
      </c>
      <c r="BC21" s="600" t="s">
        <v>1257</v>
      </c>
      <c r="BD21" s="596"/>
    </row>
    <row r="22" spans="1:56" ht="14.25" customHeight="1">
      <c r="A22" s="61"/>
      <c r="B22" s="88" t="s">
        <v>210</v>
      </c>
      <c r="C22" s="332" t="s">
        <v>1460</v>
      </c>
      <c r="D22" s="249"/>
      <c r="E22" s="71" t="s">
        <v>329</v>
      </c>
      <c r="F22" s="72" t="s">
        <v>284</v>
      </c>
      <c r="G22" s="53" t="s">
        <v>10</v>
      </c>
      <c r="H22" s="64" t="s">
        <v>213</v>
      </c>
      <c r="I22" s="64"/>
      <c r="J22" s="61"/>
      <c r="K22" s="61"/>
      <c r="L22" s="31"/>
      <c r="M22" s="32"/>
      <c r="N22" s="42" t="s">
        <v>433</v>
      </c>
      <c r="O22" s="32"/>
      <c r="P22" s="33" t="s">
        <v>346</v>
      </c>
      <c r="Q22" s="32"/>
      <c r="R22" s="32"/>
      <c r="S22" s="32"/>
      <c r="T22" s="592"/>
      <c r="U22" s="592"/>
      <c r="V22" s="9"/>
      <c r="W22" s="131"/>
      <c r="X22" s="131"/>
      <c r="Y22" s="131"/>
      <c r="Z22" s="305"/>
      <c r="AA22" s="131"/>
      <c r="AB22" s="9"/>
      <c r="AC22" s="131"/>
      <c r="AD22" s="131"/>
      <c r="AE22" s="9"/>
      <c r="AF22" s="131"/>
      <c r="AG22" s="131"/>
      <c r="AH22" s="554"/>
      <c r="AI22" s="547"/>
      <c r="AJ22" s="61"/>
      <c r="AK22" s="596"/>
      <c r="AL22" s="596"/>
      <c r="AM22" s="596"/>
      <c r="AN22" s="596"/>
      <c r="AO22" s="596"/>
      <c r="AP22" s="596"/>
      <c r="AQ22" s="596"/>
      <c r="AR22" s="596"/>
      <c r="AS22" s="596"/>
      <c r="AT22" s="596"/>
      <c r="AU22" s="596"/>
      <c r="AV22" s="596"/>
      <c r="AW22" s="596"/>
      <c r="AX22" s="600" t="s">
        <v>1011</v>
      </c>
      <c r="AY22" s="600" t="s">
        <v>1011</v>
      </c>
      <c r="AZ22" s="600" t="str">
        <f t="shared" si="1"/>
        <v>電気工事電気工事</v>
      </c>
      <c r="BA22" s="600" t="s">
        <v>1032</v>
      </c>
      <c r="BB22" s="601" t="s">
        <v>1011</v>
      </c>
      <c r="BC22" s="600" t="s">
        <v>1030</v>
      </c>
      <c r="BD22" s="596"/>
    </row>
    <row r="23" spans="1:56" ht="14.25" customHeight="1">
      <c r="A23" s="61"/>
      <c r="B23" s="88" t="s">
        <v>210</v>
      </c>
      <c r="C23" s="332"/>
      <c r="D23" s="249"/>
      <c r="E23" s="71"/>
      <c r="F23" s="72"/>
      <c r="G23" s="53"/>
      <c r="H23" s="64" t="s">
        <v>214</v>
      </c>
      <c r="I23" s="64"/>
      <c r="J23" s="61"/>
      <c r="K23" s="61"/>
      <c r="L23" s="31"/>
      <c r="M23" s="32"/>
      <c r="N23" s="32" t="s">
        <v>542</v>
      </c>
      <c r="O23" s="32"/>
      <c r="P23" s="33" t="s">
        <v>347</v>
      </c>
      <c r="Q23" s="32"/>
      <c r="R23" s="32"/>
      <c r="S23" s="32"/>
      <c r="T23" s="235"/>
      <c r="U23" s="235"/>
      <c r="V23" s="9"/>
      <c r="W23" s="131"/>
      <c r="X23" s="131"/>
      <c r="Y23" s="131"/>
      <c r="Z23" s="305"/>
      <c r="AA23" s="131"/>
      <c r="AB23" s="9"/>
      <c r="AC23" s="131"/>
      <c r="AD23" s="131"/>
      <c r="AE23" s="9"/>
      <c r="AF23" s="131"/>
      <c r="AG23" s="131"/>
      <c r="AH23" s="554"/>
      <c r="AI23" s="547"/>
      <c r="AJ23" s="61"/>
      <c r="AK23" s="596"/>
      <c r="AL23" s="596"/>
      <c r="AM23" s="596"/>
      <c r="AN23" s="596"/>
      <c r="AO23" s="596"/>
      <c r="AP23" s="596"/>
      <c r="AQ23" s="596"/>
      <c r="AR23" s="596"/>
      <c r="AS23" s="596"/>
      <c r="AT23" s="596"/>
      <c r="AU23" s="596"/>
      <c r="AV23" s="596"/>
      <c r="AW23" s="596"/>
      <c r="AX23" s="600" t="s">
        <v>1011</v>
      </c>
      <c r="AY23" s="601" t="s">
        <v>1016</v>
      </c>
      <c r="AZ23" s="600" t="str">
        <f t="shared" si="1"/>
        <v>電気工事消防施設工事</v>
      </c>
      <c r="BA23" s="600" t="s">
        <v>1032</v>
      </c>
      <c r="BB23" s="601" t="s">
        <v>1011</v>
      </c>
      <c r="BC23" s="600" t="s">
        <v>1030</v>
      </c>
      <c r="BD23" s="596"/>
    </row>
    <row r="24" spans="1:56" ht="14.25" customHeight="1">
      <c r="A24" s="61"/>
      <c r="B24" s="88" t="s">
        <v>210</v>
      </c>
      <c r="C24" s="333"/>
      <c r="D24" s="250"/>
      <c r="E24" s="71"/>
      <c r="F24" s="72"/>
      <c r="G24" s="53"/>
      <c r="H24" s="64" t="s">
        <v>215</v>
      </c>
      <c r="I24" s="64"/>
      <c r="J24" s="61"/>
      <c r="K24" s="61"/>
      <c r="L24" s="31"/>
      <c r="M24" s="32"/>
      <c r="N24" s="32" t="s">
        <v>1405</v>
      </c>
      <c r="O24" s="32"/>
      <c r="P24" s="33" t="s">
        <v>348</v>
      </c>
      <c r="Q24" s="32"/>
      <c r="R24" s="32"/>
      <c r="S24" s="32"/>
      <c r="T24" s="235"/>
      <c r="U24" s="235"/>
      <c r="V24" s="9"/>
      <c r="W24" s="131"/>
      <c r="X24" s="131"/>
      <c r="Y24" s="131"/>
      <c r="Z24" s="305"/>
      <c r="AA24" s="131"/>
      <c r="AB24" s="9"/>
      <c r="AC24" s="131"/>
      <c r="AD24" s="131"/>
      <c r="AE24" s="9"/>
      <c r="AF24" s="131"/>
      <c r="AG24" s="131"/>
      <c r="AH24" s="554"/>
      <c r="AI24" s="547"/>
      <c r="AJ24" s="61"/>
      <c r="AK24" s="596"/>
      <c r="AL24" s="596"/>
      <c r="AM24" s="596"/>
      <c r="AN24" s="596"/>
      <c r="AO24" s="596"/>
      <c r="AP24" s="596"/>
      <c r="AQ24" s="596"/>
      <c r="AR24" s="596"/>
      <c r="AS24" s="596"/>
      <c r="AT24" s="596"/>
      <c r="AU24" s="596"/>
      <c r="AV24" s="596"/>
      <c r="AW24" s="596"/>
      <c r="AX24" s="600" t="s">
        <v>1012</v>
      </c>
      <c r="AY24" s="600" t="s">
        <v>1011</v>
      </c>
      <c r="AZ24" s="600" t="str">
        <f t="shared" si="1"/>
        <v>維持修繕工事電気工事</v>
      </c>
      <c r="BA24" s="600" t="s">
        <v>1032</v>
      </c>
      <c r="BB24" s="601" t="s">
        <v>1011</v>
      </c>
      <c r="BC24" s="600" t="s">
        <v>1030</v>
      </c>
      <c r="BD24" s="596"/>
    </row>
    <row r="25" spans="1:56" ht="14.25" customHeight="1">
      <c r="A25" s="61"/>
      <c r="B25" s="88" t="s">
        <v>210</v>
      </c>
      <c r="C25" s="333"/>
      <c r="D25" s="250"/>
      <c r="E25" s="71"/>
      <c r="F25" s="72"/>
      <c r="G25" s="53"/>
      <c r="H25" s="64" t="s">
        <v>306</v>
      </c>
      <c r="I25" s="64"/>
      <c r="J25" s="61"/>
      <c r="K25" s="61"/>
      <c r="L25" s="31"/>
      <c r="M25" s="32"/>
      <c r="N25" s="32" t="s">
        <v>1406</v>
      </c>
      <c r="O25" s="32"/>
      <c r="P25" s="33" t="s">
        <v>558</v>
      </c>
      <c r="Q25" s="32"/>
      <c r="R25" s="32"/>
      <c r="S25" s="32"/>
      <c r="T25" s="235"/>
      <c r="U25" s="235"/>
      <c r="V25" s="9"/>
      <c r="W25" s="131"/>
      <c r="X25" s="131"/>
      <c r="Y25" s="131"/>
      <c r="Z25" s="305"/>
      <c r="AA25" s="131"/>
      <c r="AB25" s="9"/>
      <c r="AC25" s="131"/>
      <c r="AD25" s="131"/>
      <c r="AE25" s="9"/>
      <c r="AF25" s="131"/>
      <c r="AG25" s="131"/>
      <c r="AH25" s="554"/>
      <c r="AI25" s="547"/>
      <c r="AJ25" s="61"/>
      <c r="AK25" s="596"/>
      <c r="AL25" s="596"/>
      <c r="AM25" s="596"/>
      <c r="AN25" s="596"/>
      <c r="AO25" s="596"/>
      <c r="AP25" s="596"/>
      <c r="AQ25" s="596"/>
      <c r="AR25" s="596"/>
      <c r="AS25" s="596"/>
      <c r="AT25" s="596"/>
      <c r="AU25" s="596"/>
      <c r="AV25" s="596"/>
      <c r="AW25" s="596"/>
      <c r="AX25" s="600" t="s">
        <v>1014</v>
      </c>
      <c r="AY25" s="601" t="s">
        <v>997</v>
      </c>
      <c r="AZ25" s="600" t="str">
        <f t="shared" si="1"/>
        <v>グラウト工事土木一式工事</v>
      </c>
      <c r="BA25" s="600" t="s">
        <v>1014</v>
      </c>
      <c r="BB25" s="600" t="s">
        <v>1033</v>
      </c>
      <c r="BC25" s="600" t="s">
        <v>1030</v>
      </c>
      <c r="BD25" s="596"/>
    </row>
    <row r="26" spans="1:56" ht="14.25" customHeight="1">
      <c r="A26" s="61"/>
      <c r="B26" s="89" t="s">
        <v>210</v>
      </c>
      <c r="C26" s="334"/>
      <c r="D26" s="251"/>
      <c r="E26" s="73"/>
      <c r="F26" s="74"/>
      <c r="G26" s="54"/>
      <c r="H26" s="64" t="s">
        <v>392</v>
      </c>
      <c r="I26" s="64"/>
      <c r="J26" s="61"/>
      <c r="K26" s="61"/>
      <c r="L26" s="31"/>
      <c r="M26" s="32"/>
      <c r="N26" s="32" t="s">
        <v>189</v>
      </c>
      <c r="O26" s="32"/>
      <c r="P26" s="33" t="s">
        <v>559</v>
      </c>
      <c r="Q26" s="32"/>
      <c r="R26" s="32"/>
      <c r="S26" s="32"/>
      <c r="T26" s="235"/>
      <c r="U26" s="235"/>
      <c r="V26" s="9"/>
      <c r="W26" s="131"/>
      <c r="X26" s="131"/>
      <c r="Y26" s="131"/>
      <c r="Z26" s="305"/>
      <c r="AA26" s="131"/>
      <c r="AB26" s="9"/>
      <c r="AC26" s="131"/>
      <c r="AD26" s="131"/>
      <c r="AE26" s="9"/>
      <c r="AF26" s="131"/>
      <c r="AG26" s="131"/>
      <c r="AH26" s="554"/>
      <c r="AI26" s="547"/>
      <c r="AJ26" s="61"/>
      <c r="AK26" s="596"/>
      <c r="AL26" s="596"/>
      <c r="AM26" s="596"/>
      <c r="AN26" s="596"/>
      <c r="AO26" s="596"/>
      <c r="AP26" s="596"/>
      <c r="AQ26" s="596"/>
      <c r="AR26" s="596"/>
      <c r="AS26" s="596"/>
      <c r="AT26" s="596"/>
      <c r="AU26" s="596"/>
      <c r="AV26" s="596"/>
      <c r="AW26" s="596"/>
      <c r="AX26" s="600" t="s">
        <v>1014</v>
      </c>
      <c r="AY26" s="601" t="s">
        <v>999</v>
      </c>
      <c r="AZ26" s="600" t="str">
        <f t="shared" si="1"/>
        <v>グラウト工事とび・土工・コンクリート工事</v>
      </c>
      <c r="BA26" s="600" t="s">
        <v>1014</v>
      </c>
      <c r="BB26" s="600" t="s">
        <v>1033</v>
      </c>
      <c r="BC26" s="600" t="s">
        <v>1030</v>
      </c>
      <c r="BD26" s="596"/>
    </row>
    <row r="27" spans="1:56" ht="14.25" customHeight="1">
      <c r="A27" s="61"/>
      <c r="B27" s="90" t="s">
        <v>172</v>
      </c>
      <c r="C27" s="243" t="s">
        <v>176</v>
      </c>
      <c r="D27" s="535"/>
      <c r="E27" s="75" t="s">
        <v>1461</v>
      </c>
      <c r="F27" s="76" t="s">
        <v>279</v>
      </c>
      <c r="G27" s="55" t="s">
        <v>8</v>
      </c>
      <c r="H27" s="61"/>
      <c r="I27" s="61"/>
      <c r="J27" s="61"/>
      <c r="K27" s="61"/>
      <c r="L27" s="31"/>
      <c r="M27" s="32"/>
      <c r="N27" s="34"/>
      <c r="O27" s="32"/>
      <c r="P27" s="33" t="s">
        <v>560</v>
      </c>
      <c r="Q27" s="32"/>
      <c r="R27" s="32"/>
      <c r="S27" s="32"/>
      <c r="T27" s="235"/>
      <c r="U27" s="235"/>
      <c r="V27" s="9"/>
      <c r="W27" s="131"/>
      <c r="X27" s="131"/>
      <c r="Y27" s="131"/>
      <c r="Z27" s="305"/>
      <c r="AA27" s="131"/>
      <c r="AB27" s="9"/>
      <c r="AC27" s="131"/>
      <c r="AD27" s="131"/>
      <c r="AE27" s="9"/>
      <c r="AF27" s="131"/>
      <c r="AG27" s="131"/>
      <c r="AH27" s="554"/>
      <c r="AI27" s="547"/>
      <c r="AJ27" s="61"/>
      <c r="AK27" s="596"/>
      <c r="AL27" s="596"/>
      <c r="AM27" s="596"/>
      <c r="AN27" s="596"/>
      <c r="AO27" s="596"/>
      <c r="AP27" s="596"/>
      <c r="AQ27" s="596"/>
      <c r="AR27" s="596"/>
      <c r="AS27" s="596"/>
      <c r="AT27" s="596"/>
      <c r="AU27" s="596"/>
      <c r="AV27" s="596"/>
      <c r="AW27" s="596"/>
      <c r="AX27" s="600" t="s">
        <v>1013</v>
      </c>
      <c r="AY27" s="600" t="s">
        <v>1013</v>
      </c>
      <c r="AZ27" s="600" t="str">
        <f t="shared" si="1"/>
        <v>管工事管工事</v>
      </c>
      <c r="BA27" s="600" t="s">
        <v>1013</v>
      </c>
      <c r="BB27" s="600" t="s">
        <v>1034</v>
      </c>
      <c r="BC27" s="600" t="s">
        <v>1030</v>
      </c>
      <c r="BD27" s="596"/>
    </row>
    <row r="28" spans="1:56" ht="14.25" customHeight="1">
      <c r="A28" s="61"/>
      <c r="B28" s="88" t="s">
        <v>172</v>
      </c>
      <c r="C28" s="242" t="s">
        <v>178</v>
      </c>
      <c r="D28" s="249"/>
      <c r="E28" s="71" t="s">
        <v>1462</v>
      </c>
      <c r="F28" s="72" t="s">
        <v>279</v>
      </c>
      <c r="G28" s="53" t="s">
        <v>9</v>
      </c>
      <c r="H28" s="61"/>
      <c r="I28" s="61"/>
      <c r="J28" s="61"/>
      <c r="K28" s="61"/>
      <c r="L28" s="31"/>
      <c r="M28" s="32"/>
      <c r="N28" s="32"/>
      <c r="O28" s="32"/>
      <c r="P28" s="33" t="s">
        <v>561</v>
      </c>
      <c r="Q28" s="32"/>
      <c r="R28" s="32"/>
      <c r="S28" s="32"/>
      <c r="T28" s="235"/>
      <c r="U28" s="235"/>
      <c r="V28" s="9"/>
      <c r="W28" s="131"/>
      <c r="X28" s="131"/>
      <c r="Y28" s="131"/>
      <c r="Z28" s="305"/>
      <c r="AA28" s="131"/>
      <c r="AB28" s="9"/>
      <c r="AC28" s="131"/>
      <c r="AD28" s="131"/>
      <c r="AE28" s="9"/>
      <c r="AF28" s="131"/>
      <c r="AG28" s="131"/>
      <c r="AH28" s="554"/>
      <c r="AI28" s="547"/>
      <c r="AJ28" s="61"/>
      <c r="AK28" s="596"/>
      <c r="AL28" s="596"/>
      <c r="AM28" s="596"/>
      <c r="AN28" s="596"/>
      <c r="AO28" s="596"/>
      <c r="AP28" s="596"/>
      <c r="AQ28" s="596"/>
      <c r="AR28" s="596"/>
      <c r="AS28" s="596"/>
      <c r="AT28" s="596"/>
      <c r="AU28" s="596"/>
      <c r="AV28" s="596"/>
      <c r="AW28" s="596"/>
      <c r="AX28" s="600" t="s">
        <v>1013</v>
      </c>
      <c r="AY28" s="600" t="s">
        <v>1015</v>
      </c>
      <c r="AZ28" s="600" t="str">
        <f t="shared" si="1"/>
        <v>管工事水道施設工事</v>
      </c>
      <c r="BA28" s="600" t="s">
        <v>1013</v>
      </c>
      <c r="BB28" s="600" t="s">
        <v>1034</v>
      </c>
      <c r="BC28" s="600" t="s">
        <v>1030</v>
      </c>
      <c r="BD28" s="596"/>
    </row>
    <row r="29" spans="1:56" ht="14.25" customHeight="1">
      <c r="A29" s="61"/>
      <c r="B29" s="88" t="s">
        <v>172</v>
      </c>
      <c r="C29" s="242" t="s">
        <v>181</v>
      </c>
      <c r="D29" s="249"/>
      <c r="E29" s="71" t="s">
        <v>1463</v>
      </c>
      <c r="F29" s="72" t="s">
        <v>279</v>
      </c>
      <c r="G29" s="53" t="s">
        <v>10</v>
      </c>
      <c r="H29" s="61"/>
      <c r="I29" s="61"/>
      <c r="J29" s="61"/>
      <c r="K29" s="61"/>
      <c r="L29" s="31"/>
      <c r="M29" s="32"/>
      <c r="N29" s="32"/>
      <c r="O29" s="32"/>
      <c r="P29" s="33" t="s">
        <v>562</v>
      </c>
      <c r="Q29" s="32"/>
      <c r="R29" s="32"/>
      <c r="S29" s="32"/>
      <c r="T29" s="235"/>
      <c r="U29" s="235"/>
      <c r="V29" s="9"/>
      <c r="W29" s="131"/>
      <c r="X29" s="131"/>
      <c r="Y29" s="131"/>
      <c r="Z29" s="305"/>
      <c r="AA29" s="131"/>
      <c r="AB29" s="9"/>
      <c r="AC29" s="131"/>
      <c r="AD29" s="131"/>
      <c r="AE29" s="9"/>
      <c r="AF29" s="131"/>
      <c r="AG29" s="131"/>
      <c r="AH29" s="554"/>
      <c r="AI29" s="547"/>
      <c r="AJ29" s="61"/>
      <c r="AK29" s="596"/>
      <c r="AL29" s="596"/>
      <c r="AM29" s="596"/>
      <c r="AN29" s="596"/>
      <c r="AO29" s="596"/>
      <c r="AP29" s="596"/>
      <c r="AQ29" s="596"/>
      <c r="AR29" s="596"/>
      <c r="AS29" s="596"/>
      <c r="AT29" s="596"/>
      <c r="AU29" s="596"/>
      <c r="AV29" s="596"/>
      <c r="AW29" s="596"/>
      <c r="AX29" s="600" t="s">
        <v>1018</v>
      </c>
      <c r="AY29" s="600" t="s">
        <v>1017</v>
      </c>
      <c r="AZ29" s="600" t="str">
        <f t="shared" si="1"/>
        <v>通信設備工事電気通信工事</v>
      </c>
      <c r="BA29" s="600" t="s">
        <v>1018</v>
      </c>
      <c r="BB29" s="600" t="s">
        <v>1017</v>
      </c>
      <c r="BC29" s="600" t="s">
        <v>1030</v>
      </c>
      <c r="BD29" s="596"/>
    </row>
    <row r="30" spans="1:56" ht="14.25" customHeight="1">
      <c r="A30" s="61"/>
      <c r="B30" s="88" t="s">
        <v>172</v>
      </c>
      <c r="C30" s="242"/>
      <c r="D30" s="249"/>
      <c r="E30" s="71"/>
      <c r="F30" s="72"/>
      <c r="G30" s="53"/>
      <c r="H30" s="61"/>
      <c r="I30" s="61"/>
      <c r="J30" s="61"/>
      <c r="K30" s="61"/>
      <c r="L30" s="31"/>
      <c r="M30" s="32"/>
      <c r="N30" s="32"/>
      <c r="O30" s="32"/>
      <c r="P30" s="33" t="s">
        <v>563</v>
      </c>
      <c r="Q30" s="32"/>
      <c r="R30" s="32"/>
      <c r="S30" s="32"/>
      <c r="T30" s="235"/>
      <c r="U30" s="235"/>
      <c r="V30" s="9"/>
      <c r="W30" s="131"/>
      <c r="X30" s="131"/>
      <c r="Y30" s="131"/>
      <c r="Z30" s="305"/>
      <c r="AA30" s="131"/>
      <c r="AB30" s="9"/>
      <c r="AC30" s="131"/>
      <c r="AD30" s="131"/>
      <c r="AE30" s="9"/>
      <c r="AF30" s="131"/>
      <c r="AG30" s="131"/>
      <c r="AH30" s="554"/>
      <c r="AI30" s="547"/>
      <c r="AJ30" s="61"/>
      <c r="AK30" s="596"/>
      <c r="AL30" s="596"/>
      <c r="AM30" s="596"/>
      <c r="AN30" s="596"/>
      <c r="AO30" s="596"/>
      <c r="AP30" s="596"/>
      <c r="AQ30" s="596"/>
      <c r="AR30" s="596"/>
      <c r="AS30" s="596"/>
      <c r="AT30" s="596"/>
      <c r="AU30" s="596"/>
      <c r="AV30" s="596"/>
      <c r="AW30" s="596"/>
      <c r="AX30" s="600" t="s">
        <v>996</v>
      </c>
      <c r="AY30" s="601" t="s">
        <v>1001</v>
      </c>
      <c r="AZ30" s="600" t="str">
        <f t="shared" si="1"/>
        <v>一般土木工事鋼構造物工事</v>
      </c>
      <c r="BA30" s="600"/>
      <c r="BB30" s="600"/>
      <c r="BC30" s="600" t="s">
        <v>1035</v>
      </c>
      <c r="BD30" s="596"/>
    </row>
    <row r="31" spans="1:56" ht="14.25" customHeight="1">
      <c r="A31" s="61"/>
      <c r="B31" s="90" t="s">
        <v>172</v>
      </c>
      <c r="C31" s="243"/>
      <c r="D31" s="536"/>
      <c r="E31" s="75"/>
      <c r="F31" s="76"/>
      <c r="G31" s="55"/>
      <c r="H31" s="61"/>
      <c r="I31" s="61"/>
      <c r="J31" s="61"/>
      <c r="K31" s="61"/>
      <c r="L31" s="31"/>
      <c r="M31" s="32"/>
      <c r="N31" s="32"/>
      <c r="O31" s="32"/>
      <c r="P31" s="33" t="s">
        <v>564</v>
      </c>
      <c r="Q31" s="32"/>
      <c r="R31" s="32"/>
      <c r="S31" s="32"/>
      <c r="T31" s="235"/>
      <c r="U31" s="235"/>
      <c r="V31" s="9"/>
      <c r="W31" s="131"/>
      <c r="X31" s="131"/>
      <c r="Y31" s="131"/>
      <c r="Z31" s="305"/>
      <c r="AA31" s="131"/>
      <c r="AB31" s="9"/>
      <c r="AC31" s="131"/>
      <c r="AD31" s="131"/>
      <c r="AE31" s="9"/>
      <c r="AF31" s="131"/>
      <c r="AG31" s="131"/>
      <c r="AH31" s="554"/>
      <c r="AI31" s="547"/>
      <c r="AJ31" s="61"/>
      <c r="AK31" s="596"/>
      <c r="AL31" s="596"/>
      <c r="AM31" s="596"/>
      <c r="AN31" s="596"/>
      <c r="AO31" s="596"/>
      <c r="AP31" s="596"/>
      <c r="AQ31" s="596"/>
      <c r="AR31" s="596"/>
      <c r="AS31" s="596"/>
      <c r="AT31" s="596"/>
      <c r="AU31" s="596"/>
      <c r="AV31" s="596"/>
      <c r="AW31" s="596"/>
      <c r="AX31" s="600" t="s">
        <v>1012</v>
      </c>
      <c r="AY31" s="601" t="s">
        <v>1001</v>
      </c>
      <c r="AZ31" s="600" t="str">
        <f t="shared" si="1"/>
        <v>維持修繕工事鋼構造物工事</v>
      </c>
      <c r="BA31" s="600"/>
      <c r="BB31" s="600"/>
      <c r="BC31" s="600" t="s">
        <v>1035</v>
      </c>
      <c r="BD31" s="596"/>
    </row>
    <row r="32" spans="1:56" ht="14.25" customHeight="1" thickBot="1">
      <c r="A32" s="61"/>
      <c r="B32" s="87" t="s">
        <v>194</v>
      </c>
      <c r="C32" s="241" t="s">
        <v>177</v>
      </c>
      <c r="D32" s="535"/>
      <c r="E32" s="69" t="s">
        <v>1464</v>
      </c>
      <c r="F32" s="70" t="s">
        <v>280</v>
      </c>
      <c r="G32" s="52" t="s">
        <v>8</v>
      </c>
      <c r="H32" s="61"/>
      <c r="I32" s="61"/>
      <c r="J32" s="61"/>
      <c r="K32" s="61"/>
      <c r="L32" s="36"/>
      <c r="M32" s="37"/>
      <c r="N32" s="37"/>
      <c r="O32" s="37"/>
      <c r="P32" s="126"/>
      <c r="Q32" s="37"/>
      <c r="R32" s="37"/>
      <c r="S32" s="37"/>
      <c r="T32" s="593"/>
      <c r="U32" s="593"/>
      <c r="V32" s="128"/>
      <c r="W32" s="133"/>
      <c r="X32" s="133"/>
      <c r="Y32" s="133"/>
      <c r="Z32" s="307"/>
      <c r="AA32" s="133"/>
      <c r="AB32" s="128"/>
      <c r="AC32" s="128"/>
      <c r="AD32" s="133"/>
      <c r="AE32" s="128"/>
      <c r="AF32" s="133"/>
      <c r="AG32" s="133"/>
      <c r="AH32" s="555"/>
      <c r="AI32" s="548"/>
      <c r="AJ32" s="61"/>
      <c r="AK32" s="596"/>
      <c r="AL32" s="596"/>
      <c r="AM32" s="596"/>
      <c r="AN32" s="596"/>
      <c r="AO32" s="596"/>
      <c r="AP32" s="596"/>
      <c r="AQ32" s="596"/>
      <c r="AR32" s="596"/>
      <c r="AS32" s="596"/>
      <c r="AT32" s="596"/>
      <c r="AU32" s="596"/>
      <c r="AV32" s="596"/>
      <c r="AW32" s="596"/>
      <c r="AX32" s="596"/>
      <c r="AY32" s="596"/>
      <c r="AZ32" s="596"/>
      <c r="BA32" s="596"/>
      <c r="BB32" s="596"/>
      <c r="BC32" s="596"/>
      <c r="BD32" s="596"/>
    </row>
    <row r="33" spans="1:56" ht="14.25" customHeight="1">
      <c r="A33" s="61"/>
      <c r="B33" s="88" t="s">
        <v>194</v>
      </c>
      <c r="C33" s="242" t="s">
        <v>179</v>
      </c>
      <c r="D33" s="249"/>
      <c r="E33" s="71" t="s">
        <v>1465</v>
      </c>
      <c r="F33" s="72" t="s">
        <v>280</v>
      </c>
      <c r="G33" s="53" t="s">
        <v>9</v>
      </c>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596"/>
      <c r="AL33" s="596"/>
      <c r="AM33" s="596"/>
      <c r="AN33" s="596"/>
      <c r="AO33" s="596"/>
      <c r="AP33" s="596"/>
      <c r="AQ33" s="596"/>
      <c r="AR33" s="596"/>
      <c r="AS33" s="596"/>
      <c r="AT33" s="596"/>
      <c r="AU33" s="596"/>
      <c r="AV33" s="596"/>
      <c r="AW33" s="596"/>
      <c r="AX33" s="596"/>
      <c r="AY33" s="596"/>
      <c r="AZ33" s="596"/>
      <c r="BA33" s="596"/>
      <c r="BB33" s="596"/>
      <c r="BC33" s="596"/>
      <c r="BD33" s="596"/>
    </row>
    <row r="34" spans="1:56" s="6" customFormat="1" ht="14.25" customHeight="1">
      <c r="A34" s="61"/>
      <c r="B34" s="88" t="s">
        <v>194</v>
      </c>
      <c r="C34" s="242" t="s">
        <v>182</v>
      </c>
      <c r="D34" s="249"/>
      <c r="E34" s="71" t="s">
        <v>1466</v>
      </c>
      <c r="F34" s="72" t="s">
        <v>280</v>
      </c>
      <c r="G34" s="53" t="s">
        <v>10</v>
      </c>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596"/>
      <c r="AL34" s="596"/>
      <c r="AM34" s="596"/>
      <c r="AN34" s="596"/>
      <c r="AO34" s="596"/>
      <c r="AP34" s="596"/>
      <c r="AQ34" s="596"/>
      <c r="AR34" s="596"/>
      <c r="AS34" s="596"/>
      <c r="AT34" s="596"/>
      <c r="AU34" s="596"/>
      <c r="AV34" s="596"/>
      <c r="AW34" s="596"/>
      <c r="AX34" s="596"/>
      <c r="AY34" s="596"/>
      <c r="AZ34" s="596"/>
      <c r="BA34" s="596"/>
      <c r="BB34" s="596"/>
      <c r="BC34" s="596"/>
      <c r="BD34" s="596"/>
    </row>
    <row r="35" spans="1:56" ht="14.25" customHeight="1">
      <c r="A35" s="61"/>
      <c r="B35" s="89" t="s">
        <v>194</v>
      </c>
      <c r="C35" s="244"/>
      <c r="D35" s="536"/>
      <c r="E35" s="73"/>
      <c r="F35" s="74"/>
      <c r="G35" s="54"/>
      <c r="H35" s="61"/>
      <c r="I35" s="61"/>
      <c r="J35" s="61"/>
      <c r="K35" s="61"/>
      <c r="L35" s="60" t="s">
        <v>431</v>
      </c>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596"/>
      <c r="AL35" s="596"/>
      <c r="AM35" s="596"/>
      <c r="AN35" s="596"/>
      <c r="AO35" s="596"/>
      <c r="AP35" s="596"/>
      <c r="AQ35" s="596"/>
      <c r="AR35" s="596"/>
      <c r="AS35" s="596"/>
      <c r="AT35" s="596"/>
      <c r="AU35" s="596"/>
      <c r="AV35" s="596"/>
      <c r="AW35" s="596"/>
      <c r="AX35" s="596"/>
      <c r="AY35" s="596"/>
      <c r="AZ35" s="596"/>
      <c r="BA35" s="596"/>
      <c r="BB35" s="596"/>
      <c r="BC35" s="596"/>
      <c r="BD35" s="596"/>
    </row>
    <row r="36" spans="1:56" ht="14.25" customHeight="1">
      <c r="A36" s="61"/>
      <c r="B36" s="90" t="s">
        <v>1421</v>
      </c>
      <c r="C36" s="243" t="s">
        <v>190</v>
      </c>
      <c r="D36" s="535"/>
      <c r="E36" s="75" t="s">
        <v>1467</v>
      </c>
      <c r="F36" s="76" t="s">
        <v>281</v>
      </c>
      <c r="G36" s="55" t="s">
        <v>8</v>
      </c>
      <c r="H36" s="61"/>
      <c r="I36" s="61"/>
      <c r="J36" s="61"/>
      <c r="K36" s="61"/>
      <c r="L36" s="61" t="s">
        <v>440</v>
      </c>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596"/>
      <c r="AL36" s="596"/>
      <c r="AM36" s="596"/>
      <c r="AN36" s="596"/>
      <c r="AO36" s="596"/>
      <c r="AP36" s="596"/>
      <c r="AQ36" s="596"/>
      <c r="AR36" s="596"/>
      <c r="AS36" s="596"/>
      <c r="AT36" s="596"/>
      <c r="AU36" s="596"/>
      <c r="AV36" s="596"/>
      <c r="AW36" s="596"/>
      <c r="AX36" s="596"/>
      <c r="AY36" s="596"/>
      <c r="AZ36" s="596"/>
      <c r="BA36" s="596"/>
      <c r="BB36" s="596"/>
      <c r="BC36" s="596"/>
      <c r="BD36" s="596"/>
    </row>
    <row r="37" spans="1:56" ht="14.25" customHeight="1">
      <c r="A37" s="61"/>
      <c r="B37" s="88" t="s">
        <v>1421</v>
      </c>
      <c r="C37" s="242" t="s">
        <v>435</v>
      </c>
      <c r="D37" s="249"/>
      <c r="E37" s="71" t="s">
        <v>1468</v>
      </c>
      <c r="F37" s="72" t="s">
        <v>281</v>
      </c>
      <c r="G37" s="53" t="s">
        <v>9</v>
      </c>
      <c r="H37" s="61"/>
      <c r="I37" s="61"/>
      <c r="J37" s="61"/>
      <c r="K37" s="61"/>
      <c r="L37" s="61" t="s">
        <v>438</v>
      </c>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596"/>
      <c r="AL37" s="596"/>
      <c r="AM37" s="596"/>
      <c r="AN37" s="596"/>
      <c r="AO37" s="596"/>
      <c r="AP37" s="596"/>
      <c r="AQ37" s="596"/>
      <c r="AR37" s="596"/>
      <c r="AS37" s="596"/>
      <c r="AT37" s="596"/>
      <c r="AU37" s="596"/>
      <c r="AV37" s="596"/>
      <c r="AW37" s="596"/>
      <c r="AX37" s="596"/>
      <c r="AY37" s="596"/>
      <c r="AZ37" s="596"/>
      <c r="BA37" s="596"/>
      <c r="BB37" s="596"/>
      <c r="BC37" s="596"/>
      <c r="BD37" s="596"/>
    </row>
    <row r="38" spans="1:56" s="6" customFormat="1" ht="14.25" customHeight="1">
      <c r="A38" s="61"/>
      <c r="B38" s="88" t="s">
        <v>1421</v>
      </c>
      <c r="C38" s="242" t="s">
        <v>436</v>
      </c>
      <c r="D38" s="249"/>
      <c r="E38" s="71" t="s">
        <v>1469</v>
      </c>
      <c r="F38" s="72" t="s">
        <v>281</v>
      </c>
      <c r="G38" s="53" t="s">
        <v>9</v>
      </c>
      <c r="H38" s="61"/>
      <c r="I38" s="61"/>
      <c r="J38" s="61"/>
      <c r="K38" s="61"/>
      <c r="L38" s="61" t="s">
        <v>409</v>
      </c>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596"/>
      <c r="AL38" s="596"/>
      <c r="AM38" s="596"/>
      <c r="AN38" s="596"/>
      <c r="AO38" s="596"/>
      <c r="AP38" s="596"/>
      <c r="AQ38" s="596"/>
      <c r="AR38" s="596"/>
      <c r="AS38" s="596"/>
      <c r="AT38" s="596"/>
      <c r="AU38" s="596"/>
      <c r="AV38" s="596"/>
      <c r="AW38" s="596"/>
      <c r="AX38" s="596"/>
      <c r="AY38" s="596"/>
      <c r="AZ38" s="596"/>
      <c r="BA38" s="596"/>
      <c r="BB38" s="596"/>
      <c r="BC38" s="596"/>
      <c r="BD38" s="596"/>
    </row>
    <row r="39" spans="1:56" s="6" customFormat="1" ht="14.25" customHeight="1" thickBot="1">
      <c r="A39" s="61"/>
      <c r="B39" s="88" t="s">
        <v>1421</v>
      </c>
      <c r="C39" s="242" t="s">
        <v>437</v>
      </c>
      <c r="D39" s="249"/>
      <c r="E39" s="71" t="s">
        <v>1470</v>
      </c>
      <c r="F39" s="72" t="s">
        <v>281</v>
      </c>
      <c r="G39" s="53" t="s">
        <v>9</v>
      </c>
      <c r="H39" s="61"/>
      <c r="I39" s="61"/>
      <c r="J39" s="61"/>
      <c r="K39" s="61"/>
      <c r="L39" s="61" t="s">
        <v>419</v>
      </c>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596"/>
      <c r="AL39" s="596"/>
      <c r="AM39" s="596"/>
      <c r="AN39" s="596"/>
      <c r="AO39" s="596"/>
      <c r="AP39" s="596"/>
      <c r="AQ39" s="596"/>
      <c r="AR39" s="596"/>
      <c r="AS39" s="596"/>
      <c r="AT39" s="596"/>
      <c r="AU39" s="596"/>
      <c r="AV39" s="596"/>
      <c r="AW39" s="596"/>
      <c r="AX39" s="596"/>
      <c r="AY39" s="596"/>
      <c r="AZ39" s="596"/>
      <c r="BA39" s="596"/>
      <c r="BB39" s="596"/>
      <c r="BC39" s="596"/>
      <c r="BD39" s="596"/>
    </row>
    <row r="40" spans="1:56" ht="14.25" customHeight="1" thickTop="1">
      <c r="A40" s="61"/>
      <c r="B40" s="88" t="s">
        <v>1421</v>
      </c>
      <c r="C40" s="242"/>
      <c r="D40" s="249"/>
      <c r="E40" s="71"/>
      <c r="F40" s="72"/>
      <c r="G40" s="53"/>
      <c r="H40" s="61"/>
      <c r="I40" s="61"/>
      <c r="J40" s="61"/>
      <c r="K40" s="61"/>
      <c r="L40" s="38" t="s">
        <v>387</v>
      </c>
      <c r="M40" s="38" t="s">
        <v>361</v>
      </c>
      <c r="N40" s="29" t="s">
        <v>365</v>
      </c>
      <c r="O40" s="1126" t="s">
        <v>366</v>
      </c>
      <c r="P40" s="1127"/>
      <c r="Q40" s="1127"/>
      <c r="R40" s="1127"/>
      <c r="S40" s="1127"/>
      <c r="T40" s="1127"/>
      <c r="U40" s="1127"/>
      <c r="V40" s="1128"/>
      <c r="W40" s="61"/>
      <c r="X40" s="61"/>
      <c r="Y40" s="61"/>
      <c r="Z40" s="61"/>
      <c r="AA40" s="61"/>
      <c r="AB40" s="61"/>
      <c r="AC40" s="61"/>
      <c r="AD40" s="61"/>
      <c r="AE40" s="61"/>
      <c r="AF40" s="61"/>
      <c r="AG40" s="61"/>
      <c r="AH40" s="61"/>
      <c r="AI40" s="61"/>
      <c r="AJ40" s="61"/>
      <c r="AK40" s="596"/>
      <c r="AL40" s="596"/>
      <c r="AM40" s="596"/>
      <c r="AN40" s="596"/>
      <c r="AO40" s="596"/>
      <c r="AP40" s="596"/>
      <c r="AQ40" s="596"/>
      <c r="AR40" s="596"/>
      <c r="AS40" s="596"/>
      <c r="AT40" s="596"/>
      <c r="AU40" s="596"/>
      <c r="AV40" s="596"/>
      <c r="AW40" s="596"/>
      <c r="AX40" s="596"/>
      <c r="AY40" s="596"/>
      <c r="AZ40" s="596"/>
      <c r="BA40" s="596"/>
      <c r="BB40" s="596"/>
      <c r="BC40" s="596"/>
      <c r="BD40" s="596"/>
    </row>
    <row r="41" spans="1:56" ht="14.25" customHeight="1">
      <c r="A41" s="61"/>
      <c r="B41" s="88" t="s">
        <v>1421</v>
      </c>
      <c r="C41" s="242"/>
      <c r="D41" s="249"/>
      <c r="E41" s="71"/>
      <c r="F41" s="72"/>
      <c r="G41" s="53"/>
      <c r="H41" s="61"/>
      <c r="I41" s="61"/>
      <c r="J41" s="61"/>
      <c r="K41" s="61"/>
      <c r="L41" s="43" t="str">
        <f t="shared" ref="L41:L83" si="2">INDEX($B$27:$G$47,MATCH(N41,$C$27:$C$47,0),4)</f>
        <v>３</v>
      </c>
      <c r="M41" s="1114" t="s">
        <v>362</v>
      </c>
      <c r="N41" s="1" t="str">
        <f t="shared" ref="N41:N48" si="3">L6</f>
        <v>工事成績</v>
      </c>
      <c r="O41" s="1111" t="str">
        <f>CONCATENATE("　○企業の工事成績評定点　（様式-",L41,"-１、様式-",L41,"-２）")</f>
        <v>　○企業の工事成績評定点　（様式-３-１、様式-３-２）</v>
      </c>
      <c r="P41" s="1112"/>
      <c r="Q41" s="1112"/>
      <c r="R41" s="1112"/>
      <c r="S41" s="1112"/>
      <c r="T41" s="1112"/>
      <c r="U41" s="1112"/>
      <c r="V41" s="1113"/>
      <c r="W41" s="61"/>
      <c r="X41" s="61"/>
      <c r="Y41" s="61"/>
      <c r="Z41" s="61"/>
      <c r="AA41" s="61"/>
      <c r="AB41" s="61"/>
      <c r="AC41" s="61"/>
      <c r="AD41" s="61"/>
      <c r="AE41" s="61"/>
      <c r="AF41" s="61"/>
      <c r="AG41" s="61"/>
      <c r="AH41" s="61"/>
      <c r="AI41" s="61"/>
      <c r="AJ41" s="61"/>
      <c r="AK41" s="596"/>
      <c r="AL41" s="596"/>
      <c r="AM41" s="596"/>
      <c r="AN41" s="596"/>
      <c r="AO41" s="596"/>
      <c r="AP41" s="596"/>
      <c r="AQ41" s="596"/>
      <c r="AR41" s="596"/>
      <c r="AS41" s="596"/>
      <c r="AT41" s="596"/>
      <c r="AU41" s="596"/>
      <c r="AV41" s="596"/>
      <c r="AW41" s="596"/>
      <c r="AX41" s="596"/>
      <c r="AY41" s="596"/>
      <c r="AZ41" s="596"/>
      <c r="BA41" s="596"/>
      <c r="BB41" s="596"/>
      <c r="BC41" s="596"/>
      <c r="BD41" s="596"/>
    </row>
    <row r="42" spans="1:56" ht="14.25" customHeight="1">
      <c r="A42" s="61"/>
      <c r="B42" s="88" t="s">
        <v>1421</v>
      </c>
      <c r="C42" s="242"/>
      <c r="D42" s="249"/>
      <c r="E42" s="71"/>
      <c r="F42" s="72"/>
      <c r="G42" s="53"/>
      <c r="H42" s="61"/>
      <c r="I42" s="61"/>
      <c r="J42" s="61"/>
      <c r="K42" s="61"/>
      <c r="L42" s="43" t="str">
        <f t="shared" si="2"/>
        <v>４</v>
      </c>
      <c r="M42" s="1115"/>
      <c r="N42" s="1" t="str">
        <f t="shared" si="3"/>
        <v>同種工事実績</v>
      </c>
      <c r="O42" s="1111" t="str">
        <f>CONCATENATE("　○企業の同種工事の施工実績　（様式-",L42,"）")</f>
        <v>　○企業の同種工事の施工実績　（様式-４）</v>
      </c>
      <c r="P42" s="1112"/>
      <c r="Q42" s="1112"/>
      <c r="R42" s="1112"/>
      <c r="S42" s="1112"/>
      <c r="T42" s="1112"/>
      <c r="U42" s="1112"/>
      <c r="V42" s="1113"/>
      <c r="W42" s="61"/>
      <c r="X42" s="61"/>
      <c r="Y42" s="61"/>
      <c r="Z42" s="61"/>
      <c r="AA42" s="61"/>
      <c r="AB42" s="61"/>
      <c r="AC42" s="61"/>
      <c r="AD42" s="61"/>
      <c r="AE42" s="61"/>
      <c r="AF42" s="61"/>
      <c r="AG42" s="61"/>
      <c r="AH42" s="61"/>
      <c r="AI42" s="61"/>
      <c r="AJ42" s="61"/>
      <c r="AK42" s="596"/>
      <c r="AL42" s="596"/>
      <c r="AM42" s="596"/>
      <c r="AN42" s="596"/>
      <c r="AO42" s="596"/>
      <c r="AP42" s="596"/>
      <c r="AQ42" s="596"/>
      <c r="AR42" s="596"/>
      <c r="AS42" s="596"/>
      <c r="AT42" s="596"/>
      <c r="AU42" s="596"/>
      <c r="AV42" s="596"/>
      <c r="AW42" s="596"/>
      <c r="AX42" s="596"/>
      <c r="AY42" s="596"/>
      <c r="AZ42" s="596"/>
      <c r="BA42" s="596"/>
      <c r="BB42" s="596"/>
      <c r="BC42" s="596"/>
      <c r="BD42" s="596"/>
    </row>
    <row r="43" spans="1:56" ht="14.25" customHeight="1">
      <c r="A43" s="61"/>
      <c r="B43" s="88" t="s">
        <v>1421</v>
      </c>
      <c r="C43" s="242"/>
      <c r="D43" s="249"/>
      <c r="E43" s="71"/>
      <c r="F43" s="72"/>
      <c r="G43" s="53"/>
      <c r="H43" s="61"/>
      <c r="I43" s="61"/>
      <c r="J43" s="61"/>
      <c r="K43" s="61"/>
      <c r="L43" s="43" t="str">
        <f t="shared" si="2"/>
        <v>５</v>
      </c>
      <c r="M43" s="1115"/>
      <c r="N43" s="1" t="str">
        <f t="shared" si="3"/>
        <v>優良工事表彰</v>
      </c>
      <c r="O43" s="1111" t="str">
        <f>CONCATENATE("　○企業の優良工事表彰（優良工事施工団体表彰）　（様式-",L43,"）")</f>
        <v>　○企業の優良工事表彰（優良工事施工団体表彰）　（様式-５）</v>
      </c>
      <c r="P43" s="1112"/>
      <c r="Q43" s="1112"/>
      <c r="R43" s="1112"/>
      <c r="S43" s="1112"/>
      <c r="T43" s="1112"/>
      <c r="U43" s="1112"/>
      <c r="V43" s="1113"/>
      <c r="W43" s="61"/>
      <c r="X43" s="61"/>
      <c r="Y43" s="61"/>
      <c r="Z43" s="61"/>
      <c r="AA43" s="61"/>
      <c r="AB43" s="61"/>
      <c r="AC43" s="61"/>
      <c r="AD43" s="61"/>
      <c r="AE43" s="61"/>
      <c r="AF43" s="61"/>
      <c r="AG43" s="61"/>
      <c r="AH43" s="61"/>
      <c r="AI43" s="61"/>
      <c r="AJ43" s="61"/>
      <c r="AK43" s="596"/>
      <c r="AL43" s="596"/>
      <c r="AM43" s="596"/>
      <c r="AN43" s="596"/>
      <c r="AO43" s="596"/>
      <c r="AP43" s="596"/>
      <c r="AQ43" s="596"/>
      <c r="AR43" s="596"/>
      <c r="AS43" s="596"/>
      <c r="AT43" s="596"/>
      <c r="AU43" s="596"/>
      <c r="AV43" s="596"/>
      <c r="AW43" s="596"/>
      <c r="AX43" s="596"/>
      <c r="AY43" s="596"/>
      <c r="AZ43" s="596"/>
      <c r="BA43" s="596"/>
      <c r="BB43" s="596"/>
      <c r="BC43" s="596"/>
      <c r="BD43" s="596"/>
    </row>
    <row r="44" spans="1:56" ht="14.25" customHeight="1">
      <c r="A44" s="61"/>
      <c r="B44" s="88" t="s">
        <v>1421</v>
      </c>
      <c r="C44" s="242"/>
      <c r="D44" s="249"/>
      <c r="E44" s="71"/>
      <c r="F44" s="72"/>
      <c r="G44" s="53"/>
      <c r="H44" s="61"/>
      <c r="I44" s="61"/>
      <c r="J44" s="61"/>
      <c r="K44" s="61"/>
      <c r="L44" s="43" t="e">
        <f t="shared" si="2"/>
        <v>#N/A</v>
      </c>
      <c r="M44" s="1115"/>
      <c r="N44" s="1" t="str">
        <f t="shared" si="3"/>
        <v>プラント保有</v>
      </c>
      <c r="O44" s="1111" t="e">
        <f>CONCATENATE("　○アスファルト合材プラント保有の有無　（様式-",L44,"）")</f>
        <v>#N/A</v>
      </c>
      <c r="P44" s="1112"/>
      <c r="Q44" s="1112"/>
      <c r="R44" s="1112"/>
      <c r="S44" s="1112"/>
      <c r="T44" s="1112"/>
      <c r="U44" s="1112"/>
      <c r="V44" s="1113"/>
      <c r="W44" s="61"/>
      <c r="X44" s="61"/>
      <c r="Y44" s="61"/>
      <c r="Z44" s="61"/>
      <c r="AA44" s="61"/>
      <c r="AB44" s="61"/>
      <c r="AC44" s="61"/>
      <c r="AD44" s="61"/>
      <c r="AE44" s="61"/>
      <c r="AF44" s="61"/>
      <c r="AG44" s="61"/>
      <c r="AH44" s="61"/>
      <c r="AI44" s="61"/>
      <c r="AJ44" s="61"/>
      <c r="AK44" s="596"/>
      <c r="AL44" s="596"/>
      <c r="AM44" s="596"/>
      <c r="AN44" s="596"/>
      <c r="AO44" s="596"/>
      <c r="AP44" s="596"/>
      <c r="AQ44" s="596"/>
      <c r="AR44" s="596"/>
      <c r="AS44" s="596"/>
      <c r="AT44" s="596"/>
      <c r="AU44" s="596"/>
      <c r="AV44" s="596"/>
      <c r="AW44" s="596"/>
      <c r="AX44" s="596"/>
      <c r="AY44" s="596"/>
      <c r="AZ44" s="596"/>
      <c r="BA44" s="596"/>
      <c r="BB44" s="596"/>
      <c r="BC44" s="596"/>
      <c r="BD44" s="596"/>
    </row>
    <row r="45" spans="1:56" ht="14.25" customHeight="1">
      <c r="A45" s="61"/>
      <c r="B45" s="90" t="s">
        <v>1421</v>
      </c>
      <c r="C45" s="243"/>
      <c r="D45" s="536"/>
      <c r="E45" s="75"/>
      <c r="F45" s="76"/>
      <c r="G45" s="55"/>
      <c r="H45" s="61"/>
      <c r="I45" s="61"/>
      <c r="J45" s="61"/>
      <c r="K45" s="61"/>
      <c r="L45" s="43" t="e">
        <f t="shared" si="2"/>
        <v>#N/A</v>
      </c>
      <c r="M45" s="1115"/>
      <c r="N45" s="1" t="str">
        <f t="shared" si="3"/>
        <v>法面機械保有</v>
      </c>
      <c r="O45" s="1111" t="e">
        <f>CONCATENATE("　○企業の○○機の保有の有無　（様式-",L45,"）")</f>
        <v>#N/A</v>
      </c>
      <c r="P45" s="1112"/>
      <c r="Q45" s="1112"/>
      <c r="R45" s="1112"/>
      <c r="S45" s="1112"/>
      <c r="T45" s="1112"/>
      <c r="U45" s="1112"/>
      <c r="V45" s="1113"/>
      <c r="W45" s="61"/>
      <c r="X45" s="61"/>
      <c r="Y45" s="61"/>
      <c r="Z45" s="61"/>
      <c r="AA45" s="61"/>
      <c r="AB45" s="61"/>
      <c r="AC45" s="61"/>
      <c r="AD45" s="61"/>
      <c r="AE45" s="61"/>
      <c r="AF45" s="61"/>
      <c r="AG45" s="61"/>
      <c r="AH45" s="61"/>
      <c r="AI45" s="61"/>
      <c r="AJ45" s="61"/>
      <c r="AK45" s="596"/>
      <c r="AL45" s="596"/>
      <c r="AM45" s="596"/>
      <c r="AN45" s="596"/>
      <c r="AO45" s="596"/>
      <c r="AP45" s="596"/>
      <c r="AQ45" s="596"/>
      <c r="AR45" s="596"/>
      <c r="AS45" s="596"/>
      <c r="AT45" s="596"/>
      <c r="AU45" s="596"/>
      <c r="AV45" s="596"/>
      <c r="AW45" s="596"/>
      <c r="AX45" s="596"/>
      <c r="AY45" s="596"/>
      <c r="AZ45" s="596"/>
      <c r="BA45" s="596"/>
      <c r="BB45" s="596"/>
      <c r="BC45" s="596"/>
      <c r="BD45" s="596"/>
    </row>
    <row r="46" spans="1:56" ht="14.25" customHeight="1">
      <c r="A46" s="61"/>
      <c r="B46" s="87" t="s">
        <v>195</v>
      </c>
      <c r="C46" s="241" t="s">
        <v>180</v>
      </c>
      <c r="D46" s="535"/>
      <c r="E46" s="69" t="s">
        <v>1471</v>
      </c>
      <c r="F46" s="70" t="s">
        <v>282</v>
      </c>
      <c r="G46" s="52" t="s">
        <v>8</v>
      </c>
      <c r="H46" s="61"/>
      <c r="I46" s="61"/>
      <c r="J46" s="61"/>
      <c r="K46" s="61"/>
      <c r="L46" s="43" t="e">
        <f t="shared" si="2"/>
        <v>#N/A</v>
      </c>
      <c r="M46" s="1115"/>
      <c r="N46" s="1" t="str">
        <f t="shared" si="3"/>
        <v>OPD制度参加登録</v>
      </c>
      <c r="O46" s="1111" t="e">
        <f>CONCATENATE("　○企業の継続能力（CPD）制度の参加登録　（様式-",L46,"）")</f>
        <v>#N/A</v>
      </c>
      <c r="P46" s="1112"/>
      <c r="Q46" s="1112"/>
      <c r="R46" s="1112"/>
      <c r="S46" s="1112"/>
      <c r="T46" s="1112"/>
      <c r="U46" s="1112"/>
      <c r="V46" s="1113"/>
      <c r="W46" s="61"/>
      <c r="X46" s="61"/>
      <c r="Y46" s="61"/>
      <c r="Z46" s="61"/>
      <c r="AA46" s="61"/>
      <c r="AB46" s="61"/>
      <c r="AC46" s="61"/>
      <c r="AD46" s="61"/>
      <c r="AE46" s="61"/>
      <c r="AF46" s="61"/>
      <c r="AG46" s="61"/>
      <c r="AH46" s="61"/>
      <c r="AI46" s="61"/>
      <c r="AJ46" s="61"/>
      <c r="AK46" s="596"/>
      <c r="AL46" s="596"/>
      <c r="AM46" s="596"/>
      <c r="AN46" s="596"/>
      <c r="AO46" s="596"/>
      <c r="AP46" s="596"/>
      <c r="AQ46" s="596"/>
      <c r="AR46" s="596"/>
      <c r="AS46" s="596"/>
      <c r="AT46" s="596"/>
      <c r="AU46" s="596"/>
      <c r="AV46" s="596"/>
      <c r="AW46" s="596"/>
      <c r="AX46" s="596"/>
      <c r="AY46" s="596"/>
      <c r="AZ46" s="596"/>
      <c r="BA46" s="596"/>
      <c r="BB46" s="596"/>
      <c r="BC46" s="596"/>
      <c r="BD46" s="596"/>
    </row>
    <row r="47" spans="1:56" ht="14.25" customHeight="1" thickBot="1">
      <c r="A47" s="61"/>
      <c r="B47" s="91" t="s">
        <v>195</v>
      </c>
      <c r="C47" s="245"/>
      <c r="D47" s="537"/>
      <c r="E47" s="77"/>
      <c r="F47" s="78"/>
      <c r="G47" s="56"/>
      <c r="H47" s="61"/>
      <c r="I47" s="61"/>
      <c r="J47" s="61"/>
      <c r="K47" s="61"/>
      <c r="L47" s="43" t="e">
        <f t="shared" si="2"/>
        <v>#N/A</v>
      </c>
      <c r="M47" s="1115"/>
      <c r="N47" s="1" t="str">
        <f t="shared" si="3"/>
        <v>-</v>
      </c>
      <c r="O47" s="1111" t="s">
        <v>456</v>
      </c>
      <c r="P47" s="1112"/>
      <c r="Q47" s="1112"/>
      <c r="R47" s="1112"/>
      <c r="S47" s="1112"/>
      <c r="T47" s="1112"/>
      <c r="U47" s="1112"/>
      <c r="V47" s="1113"/>
      <c r="W47" s="61"/>
      <c r="X47" s="61"/>
      <c r="Y47" s="61"/>
      <c r="Z47" s="61"/>
      <c r="AA47" s="61"/>
      <c r="AB47" s="61"/>
      <c r="AC47" s="61"/>
      <c r="AD47" s="61"/>
      <c r="AE47" s="61"/>
      <c r="AF47" s="61"/>
      <c r="AG47" s="61"/>
      <c r="AH47" s="61"/>
      <c r="AI47" s="61"/>
      <c r="AJ47" s="61"/>
      <c r="AK47" s="596"/>
      <c r="AL47" s="596"/>
      <c r="AM47" s="596"/>
      <c r="AN47" s="596"/>
      <c r="AO47" s="596"/>
      <c r="AP47" s="596"/>
      <c r="AQ47" s="596"/>
      <c r="AR47" s="596"/>
      <c r="AS47" s="596"/>
      <c r="AT47" s="596"/>
      <c r="AU47" s="596"/>
      <c r="AV47" s="596"/>
      <c r="AW47" s="596"/>
      <c r="AX47" s="596"/>
      <c r="AY47" s="596"/>
      <c r="AZ47" s="596"/>
      <c r="BA47" s="596"/>
      <c r="BB47" s="596"/>
      <c r="BC47" s="596"/>
      <c r="BD47" s="596"/>
    </row>
    <row r="48" spans="1:56" ht="14.25" customHeight="1" thickTop="1">
      <c r="A48" s="61"/>
      <c r="B48" s="117" t="s">
        <v>544</v>
      </c>
      <c r="C48" s="246" t="s">
        <v>546</v>
      </c>
      <c r="D48" s="252"/>
      <c r="E48" s="115" t="s">
        <v>1472</v>
      </c>
      <c r="F48" s="120"/>
      <c r="G48" s="121"/>
      <c r="H48" s="61"/>
      <c r="I48" s="61"/>
      <c r="J48" s="61"/>
      <c r="K48" s="61"/>
      <c r="L48" s="43" t="e">
        <f t="shared" si="2"/>
        <v>#N/A</v>
      </c>
      <c r="M48" s="1116"/>
      <c r="N48" s="1">
        <f t="shared" si="3"/>
        <v>0</v>
      </c>
      <c r="O48" s="1120" t="s">
        <v>389</v>
      </c>
      <c r="P48" s="1121"/>
      <c r="Q48" s="1121"/>
      <c r="R48" s="1121"/>
      <c r="S48" s="1121"/>
      <c r="T48" s="1121"/>
      <c r="U48" s="1121"/>
      <c r="V48" s="1122"/>
      <c r="W48" s="61"/>
      <c r="X48" s="61"/>
      <c r="Y48" s="61"/>
      <c r="Z48" s="61"/>
      <c r="AA48" s="61"/>
      <c r="AB48" s="61"/>
      <c r="AC48" s="61"/>
      <c r="AD48" s="61"/>
      <c r="AE48" s="61"/>
      <c r="AF48" s="61"/>
      <c r="AG48" s="61"/>
      <c r="AH48" s="61"/>
      <c r="AI48" s="61"/>
      <c r="AJ48" s="61"/>
      <c r="AK48" s="596"/>
      <c r="AL48" s="596"/>
      <c r="AM48" s="596"/>
      <c r="AN48" s="596"/>
      <c r="AO48" s="596"/>
      <c r="AP48" s="596"/>
      <c r="AQ48" s="596"/>
      <c r="AR48" s="596"/>
      <c r="AS48" s="596"/>
      <c r="AT48" s="596"/>
      <c r="AU48" s="596"/>
      <c r="AV48" s="596"/>
      <c r="AW48" s="596"/>
      <c r="AX48" s="596"/>
      <c r="AY48" s="596"/>
      <c r="AZ48" s="596"/>
      <c r="BA48" s="596"/>
      <c r="BB48" s="596"/>
      <c r="BC48" s="596"/>
      <c r="BD48" s="596"/>
    </row>
    <row r="49" spans="1:56" ht="14.25" customHeight="1">
      <c r="A49" s="61"/>
      <c r="B49" s="114" t="s">
        <v>543</v>
      </c>
      <c r="C49" s="242" t="s">
        <v>547</v>
      </c>
      <c r="D49" s="253"/>
      <c r="E49" s="119" t="s">
        <v>1473</v>
      </c>
      <c r="F49" s="122"/>
      <c r="G49" s="123"/>
      <c r="H49" s="61"/>
      <c r="I49" s="61"/>
      <c r="J49" s="61"/>
      <c r="K49" s="61"/>
      <c r="L49" s="43" t="str">
        <f t="shared" si="2"/>
        <v>６</v>
      </c>
      <c r="M49" s="1123" t="s">
        <v>363</v>
      </c>
      <c r="N49" s="1" t="str">
        <f t="shared" ref="N49:N55" si="4">M6</f>
        <v>保有資格</v>
      </c>
      <c r="O49" s="1111" t="str">
        <f>CONCATENATE("　○配置予定技術者の資格　（様式-",L49,"）")</f>
        <v>　○配置予定技術者の資格　（様式-６）</v>
      </c>
      <c r="P49" s="1112"/>
      <c r="Q49" s="1112"/>
      <c r="R49" s="1112"/>
      <c r="S49" s="1112"/>
      <c r="T49" s="1112"/>
      <c r="U49" s="1112"/>
      <c r="V49" s="1113"/>
      <c r="W49" s="61"/>
      <c r="X49" s="61"/>
      <c r="Y49" s="61"/>
      <c r="Z49" s="61"/>
      <c r="AA49" s="61"/>
      <c r="AB49" s="61"/>
      <c r="AC49" s="61"/>
      <c r="AD49" s="61"/>
      <c r="AE49" s="61"/>
      <c r="AF49" s="61"/>
      <c r="AG49" s="61"/>
      <c r="AH49" s="61"/>
      <c r="AI49" s="61"/>
      <c r="AJ49" s="61"/>
      <c r="AK49" s="596"/>
      <c r="AL49" s="596"/>
      <c r="AM49" s="596"/>
      <c r="AN49" s="596"/>
      <c r="AO49" s="596"/>
      <c r="AP49" s="596"/>
      <c r="AQ49" s="596"/>
      <c r="AR49" s="596"/>
      <c r="AS49" s="596"/>
      <c r="AT49" s="596"/>
      <c r="AU49" s="596"/>
      <c r="AV49" s="596"/>
      <c r="AW49" s="596"/>
      <c r="AX49" s="596"/>
      <c r="AY49" s="596"/>
      <c r="AZ49" s="596"/>
      <c r="BA49" s="596"/>
      <c r="BB49" s="596"/>
      <c r="BC49" s="596"/>
      <c r="BD49" s="596"/>
    </row>
    <row r="50" spans="1:56" ht="14.25" customHeight="1">
      <c r="A50" s="61"/>
      <c r="B50" s="114" t="s">
        <v>543</v>
      </c>
      <c r="C50" s="242" t="s">
        <v>549</v>
      </c>
      <c r="D50" s="253"/>
      <c r="E50" s="119" t="s">
        <v>344</v>
      </c>
      <c r="F50" s="122"/>
      <c r="G50" s="123"/>
      <c r="H50" s="61"/>
      <c r="I50" s="61"/>
      <c r="J50" s="61"/>
      <c r="K50" s="61"/>
      <c r="L50" s="43" t="str">
        <f t="shared" si="2"/>
        <v>７</v>
      </c>
      <c r="M50" s="1124"/>
      <c r="N50" s="1" t="str">
        <f t="shared" si="4"/>
        <v>同種工事経験</v>
      </c>
      <c r="O50" s="1111" t="str">
        <f>CONCATENATE("　○配置予定技術者の同種工事の施工経験　（様式-",L50,"）")</f>
        <v>　○配置予定技術者の同種工事の施工経験　（様式-７）</v>
      </c>
      <c r="P50" s="1112"/>
      <c r="Q50" s="1112"/>
      <c r="R50" s="1112"/>
      <c r="S50" s="1112"/>
      <c r="T50" s="1112"/>
      <c r="U50" s="1112"/>
      <c r="V50" s="1113"/>
      <c r="W50" s="61"/>
      <c r="X50" s="61"/>
      <c r="Y50" s="61"/>
      <c r="Z50" s="61"/>
      <c r="AA50" s="61"/>
      <c r="AB50" s="61"/>
      <c r="AC50" s="61"/>
      <c r="AD50" s="61"/>
      <c r="AE50" s="61"/>
      <c r="AF50" s="61"/>
      <c r="AG50" s="61"/>
      <c r="AH50" s="61"/>
      <c r="AI50" s="61"/>
      <c r="AJ50" s="61"/>
      <c r="AK50" s="596"/>
      <c r="AL50" s="596"/>
      <c r="AM50" s="596"/>
      <c r="AN50" s="596"/>
      <c r="AO50" s="596"/>
      <c r="AP50" s="596"/>
      <c r="AQ50" s="596"/>
      <c r="AR50" s="596"/>
      <c r="AS50" s="596"/>
      <c r="AT50" s="596"/>
      <c r="AU50" s="596"/>
      <c r="AV50" s="596"/>
      <c r="AW50" s="596"/>
      <c r="AX50" s="596"/>
      <c r="AY50" s="596"/>
      <c r="AZ50" s="596"/>
      <c r="BA50" s="596"/>
      <c r="BB50" s="596"/>
      <c r="BC50" s="596"/>
      <c r="BD50" s="596"/>
    </row>
    <row r="51" spans="1:56" ht="14.25" customHeight="1">
      <c r="A51" s="61"/>
      <c r="B51" s="114" t="s">
        <v>543</v>
      </c>
      <c r="C51" s="242" t="s">
        <v>551</v>
      </c>
      <c r="D51" s="253"/>
      <c r="E51" s="119" t="s">
        <v>345</v>
      </c>
      <c r="F51" s="122"/>
      <c r="G51" s="123"/>
      <c r="H51" s="61"/>
      <c r="I51" s="61"/>
      <c r="J51" s="61"/>
      <c r="K51" s="61"/>
      <c r="L51" s="43" t="str">
        <f t="shared" si="2"/>
        <v>８</v>
      </c>
      <c r="M51" s="1124"/>
      <c r="N51" s="1" t="str">
        <f t="shared" si="4"/>
        <v>技術者の表彰</v>
      </c>
      <c r="O51" s="1111" t="str">
        <f>CONCATENATE("　○配置予定技術者の優秀建設技術者表彰　（様式-",L51,"）")</f>
        <v>　○配置予定技術者の優秀建設技術者表彰　（様式-８）</v>
      </c>
      <c r="P51" s="1112"/>
      <c r="Q51" s="1112"/>
      <c r="R51" s="1112"/>
      <c r="S51" s="1112"/>
      <c r="T51" s="1112"/>
      <c r="U51" s="1112"/>
      <c r="V51" s="1113"/>
      <c r="W51" s="61"/>
      <c r="X51" s="61"/>
      <c r="Y51" s="61"/>
      <c r="Z51" s="61"/>
      <c r="AA51" s="61"/>
      <c r="AB51" s="61"/>
      <c r="AC51" s="61"/>
      <c r="AD51" s="61"/>
      <c r="AE51" s="61"/>
      <c r="AF51" s="61"/>
      <c r="AG51" s="61"/>
      <c r="AH51" s="61"/>
      <c r="AI51" s="61"/>
      <c r="AJ51" s="61"/>
      <c r="AK51" s="596"/>
      <c r="AL51" s="596"/>
      <c r="AM51" s="596"/>
      <c r="AN51" s="596"/>
      <c r="AO51" s="596"/>
      <c r="AP51" s="596"/>
      <c r="AQ51" s="596"/>
      <c r="AR51" s="596"/>
      <c r="AS51" s="596"/>
      <c r="AT51" s="596"/>
      <c r="AU51" s="596"/>
      <c r="AV51" s="596"/>
      <c r="AW51" s="596"/>
      <c r="AX51" s="596"/>
      <c r="AY51" s="596"/>
      <c r="AZ51" s="596"/>
      <c r="BA51" s="596"/>
      <c r="BB51" s="596"/>
      <c r="BC51" s="596"/>
      <c r="BD51" s="596"/>
    </row>
    <row r="52" spans="1:56" ht="14.25" customHeight="1">
      <c r="A52" s="61"/>
      <c r="B52" s="114" t="s">
        <v>543</v>
      </c>
      <c r="C52" s="242" t="s">
        <v>553</v>
      </c>
      <c r="D52" s="253"/>
      <c r="E52" s="119" t="s">
        <v>346</v>
      </c>
      <c r="F52" s="122"/>
      <c r="G52" s="123"/>
      <c r="H52" s="61"/>
      <c r="I52" s="61"/>
      <c r="J52" s="61"/>
      <c r="K52" s="61"/>
      <c r="L52" s="43" t="e">
        <f t="shared" si="2"/>
        <v>#N/A</v>
      </c>
      <c r="M52" s="1124"/>
      <c r="N52" s="1" t="str">
        <f t="shared" si="4"/>
        <v>継続学習</v>
      </c>
      <c r="O52" s="1111" t="e">
        <f>CONCATENATE("　○配置予定技術者の継続学習　（様式-",L52,"）")</f>
        <v>#N/A</v>
      </c>
      <c r="P52" s="1112"/>
      <c r="Q52" s="1112"/>
      <c r="R52" s="1112"/>
      <c r="S52" s="1112"/>
      <c r="T52" s="1112"/>
      <c r="U52" s="1112"/>
      <c r="V52" s="1113"/>
      <c r="W52" s="61"/>
      <c r="X52" s="61"/>
      <c r="Y52" s="61"/>
      <c r="Z52" s="61"/>
      <c r="AA52" s="61"/>
      <c r="AB52" s="61"/>
      <c r="AC52" s="61"/>
      <c r="AD52" s="61"/>
      <c r="AE52" s="61"/>
      <c r="AF52" s="61"/>
      <c r="AG52" s="61"/>
      <c r="AH52" s="61"/>
      <c r="AI52" s="61"/>
      <c r="AJ52" s="61"/>
      <c r="AK52" s="596"/>
      <c r="AL52" s="596"/>
      <c r="AM52" s="596"/>
      <c r="AN52" s="596"/>
      <c r="AO52" s="596"/>
      <c r="AP52" s="596"/>
      <c r="AQ52" s="596"/>
      <c r="AR52" s="596"/>
      <c r="AS52" s="596"/>
      <c r="AT52" s="596"/>
      <c r="AU52" s="596"/>
      <c r="AV52" s="596"/>
      <c r="AW52" s="596"/>
      <c r="AX52" s="596"/>
      <c r="AY52" s="596"/>
      <c r="AZ52" s="596"/>
      <c r="BA52" s="596"/>
      <c r="BB52" s="596"/>
      <c r="BC52" s="596"/>
      <c r="BD52" s="596"/>
    </row>
    <row r="53" spans="1:56" ht="14.25" customHeight="1">
      <c r="A53" s="61"/>
      <c r="B53" s="114" t="s">
        <v>543</v>
      </c>
      <c r="C53" s="242" t="s">
        <v>590</v>
      </c>
      <c r="D53" s="253"/>
      <c r="E53" s="119" t="s">
        <v>347</v>
      </c>
      <c r="F53" s="122"/>
      <c r="G53" s="123"/>
      <c r="H53" s="61"/>
      <c r="I53" s="61"/>
      <c r="J53" s="61"/>
      <c r="K53" s="61"/>
      <c r="L53" s="43" t="e">
        <f t="shared" si="2"/>
        <v>#N/A</v>
      </c>
      <c r="M53" s="1124"/>
      <c r="N53" s="1" t="str">
        <f t="shared" si="4"/>
        <v>技術者の成績</v>
      </c>
      <c r="O53" s="1111" t="e">
        <f>CONCATENATE("　○配置予定技術者の工事成績評定点　（様式-",L53,"-１、様式-",L53,"-２）")</f>
        <v>#N/A</v>
      </c>
      <c r="P53" s="1112"/>
      <c r="Q53" s="1112"/>
      <c r="R53" s="1112"/>
      <c r="S53" s="1112"/>
      <c r="T53" s="1112"/>
      <c r="U53" s="1112"/>
      <c r="V53" s="1113"/>
      <c r="W53" s="61"/>
      <c r="X53" s="61"/>
      <c r="Y53" s="61"/>
      <c r="Z53" s="61"/>
      <c r="AA53" s="61"/>
      <c r="AB53" s="61"/>
      <c r="AC53" s="61"/>
      <c r="AD53" s="61"/>
      <c r="AE53" s="61"/>
      <c r="AF53" s="61"/>
      <c r="AG53" s="61"/>
      <c r="AH53" s="61"/>
      <c r="AI53" s="61"/>
      <c r="AJ53" s="61"/>
      <c r="AK53" s="596"/>
      <c r="AL53" s="596"/>
      <c r="AM53" s="596"/>
      <c r="AN53" s="596"/>
      <c r="AO53" s="596"/>
      <c r="AP53" s="596"/>
      <c r="AQ53" s="596"/>
      <c r="AR53" s="596"/>
      <c r="AS53" s="596"/>
      <c r="AT53" s="596"/>
      <c r="AU53" s="596"/>
      <c r="AV53" s="596"/>
      <c r="AW53" s="596"/>
      <c r="AX53" s="596"/>
      <c r="AY53" s="596"/>
      <c r="AZ53" s="596"/>
      <c r="BA53" s="596"/>
      <c r="BB53" s="596"/>
      <c r="BC53" s="596"/>
      <c r="BD53" s="596"/>
    </row>
    <row r="54" spans="1:56" ht="14.25" customHeight="1">
      <c r="A54" s="61"/>
      <c r="B54" s="114" t="s">
        <v>543</v>
      </c>
      <c r="C54" s="242" t="s">
        <v>591</v>
      </c>
      <c r="D54" s="253"/>
      <c r="E54" s="119" t="s">
        <v>348</v>
      </c>
      <c r="F54" s="122"/>
      <c r="G54" s="123"/>
      <c r="H54" s="61"/>
      <c r="I54" s="61"/>
      <c r="J54" s="61"/>
      <c r="K54" s="61"/>
      <c r="L54" s="43" t="e">
        <f t="shared" si="2"/>
        <v>#N/A</v>
      </c>
      <c r="M54" s="1124"/>
      <c r="N54" s="1" t="str">
        <f t="shared" si="4"/>
        <v>-</v>
      </c>
      <c r="O54" s="1111" t="s">
        <v>367</v>
      </c>
      <c r="P54" s="1112"/>
      <c r="Q54" s="1112"/>
      <c r="R54" s="1112"/>
      <c r="S54" s="1112"/>
      <c r="T54" s="1112"/>
      <c r="U54" s="1112"/>
      <c r="V54" s="1113"/>
      <c r="W54" s="61"/>
      <c r="X54" s="61"/>
      <c r="Y54" s="61"/>
      <c r="Z54" s="61"/>
      <c r="AA54" s="61"/>
      <c r="AB54" s="61"/>
      <c r="AC54" s="61"/>
      <c r="AD54" s="61"/>
      <c r="AE54" s="61"/>
      <c r="AF54" s="61"/>
      <c r="AG54" s="61"/>
      <c r="AH54" s="61"/>
      <c r="AI54" s="61"/>
      <c r="AJ54" s="61"/>
      <c r="AK54" s="596"/>
      <c r="AL54" s="596"/>
      <c r="AM54" s="596"/>
      <c r="AN54" s="596"/>
      <c r="AO54" s="596"/>
      <c r="AP54" s="596"/>
      <c r="AQ54" s="596"/>
      <c r="AR54" s="596"/>
      <c r="AS54" s="596"/>
      <c r="AT54" s="596"/>
      <c r="AU54" s="596"/>
      <c r="AV54" s="596"/>
      <c r="AW54" s="596"/>
      <c r="AX54" s="596"/>
      <c r="AY54" s="596"/>
      <c r="AZ54" s="596"/>
      <c r="BA54" s="596"/>
      <c r="BB54" s="596"/>
      <c r="BC54" s="596"/>
      <c r="BD54" s="596"/>
    </row>
    <row r="55" spans="1:56" ht="14.25" customHeight="1">
      <c r="A55" s="61"/>
      <c r="B55" s="114" t="s">
        <v>543</v>
      </c>
      <c r="C55" s="242" t="s">
        <v>555</v>
      </c>
      <c r="D55" s="253"/>
      <c r="E55" s="119" t="s">
        <v>558</v>
      </c>
      <c r="F55" s="122"/>
      <c r="G55" s="123"/>
      <c r="H55" s="61"/>
      <c r="I55" s="61"/>
      <c r="J55" s="61"/>
      <c r="K55" s="61"/>
      <c r="L55" s="43" t="e">
        <f t="shared" si="2"/>
        <v>#N/A</v>
      </c>
      <c r="M55" s="1125"/>
      <c r="N55" s="1">
        <f t="shared" si="4"/>
        <v>0</v>
      </c>
      <c r="O55" s="1120" t="s">
        <v>390</v>
      </c>
      <c r="P55" s="1121"/>
      <c r="Q55" s="1121"/>
      <c r="R55" s="1121"/>
      <c r="S55" s="1121"/>
      <c r="T55" s="1121"/>
      <c r="U55" s="1121"/>
      <c r="V55" s="1122"/>
      <c r="W55" s="61"/>
      <c r="X55" s="61"/>
      <c r="Y55" s="61"/>
      <c r="Z55" s="61"/>
      <c r="AA55" s="61"/>
      <c r="AB55" s="61"/>
      <c r="AC55" s="61"/>
      <c r="AD55" s="61"/>
      <c r="AE55" s="61"/>
      <c r="AF55" s="61"/>
      <c r="AG55" s="61"/>
      <c r="AH55" s="61"/>
      <c r="AI55" s="61"/>
      <c r="AJ55" s="61"/>
      <c r="AK55" s="596"/>
      <c r="AL55" s="596"/>
      <c r="AM55" s="596"/>
      <c r="AN55" s="596"/>
      <c r="AO55" s="596"/>
      <c r="AP55" s="596"/>
      <c r="AQ55" s="596"/>
      <c r="AR55" s="596"/>
      <c r="AS55" s="596"/>
      <c r="AT55" s="596"/>
      <c r="AU55" s="596"/>
      <c r="AV55" s="596"/>
      <c r="AW55" s="596"/>
      <c r="AX55" s="596"/>
      <c r="AY55" s="596"/>
      <c r="AZ55" s="596"/>
      <c r="BA55" s="596"/>
      <c r="BB55" s="596"/>
      <c r="BC55" s="596"/>
      <c r="BD55" s="596"/>
    </row>
    <row r="56" spans="1:56" ht="14.25" customHeight="1" thickBot="1">
      <c r="A56" s="61"/>
      <c r="B56" s="118" t="s">
        <v>543</v>
      </c>
      <c r="C56" s="247" t="s">
        <v>557</v>
      </c>
      <c r="D56" s="254"/>
      <c r="E56" s="116" t="s">
        <v>559</v>
      </c>
      <c r="F56" s="124"/>
      <c r="G56" s="125"/>
      <c r="H56" s="61"/>
      <c r="I56" s="61"/>
      <c r="J56" s="61"/>
      <c r="K56" s="61"/>
      <c r="L56" s="43" t="e">
        <f t="shared" si="2"/>
        <v>#N/A</v>
      </c>
      <c r="M56" s="80" t="s">
        <v>1421</v>
      </c>
      <c r="N56" s="1" t="str">
        <f t="shared" ref="N56:N75" si="5">N6</f>
        <v>防災協定</v>
      </c>
      <c r="O56" s="1111" t="e">
        <f>CONCATENATE("　○防災協定の締結実績　（様式-",L56,"）")</f>
        <v>#N/A</v>
      </c>
      <c r="P56" s="1112"/>
      <c r="Q56" s="1112"/>
      <c r="R56" s="1112"/>
      <c r="S56" s="1112"/>
      <c r="T56" s="1112"/>
      <c r="U56" s="1112"/>
      <c r="V56" s="1113"/>
      <c r="W56" s="61"/>
      <c r="X56" s="61"/>
      <c r="Y56" s="61"/>
      <c r="Z56" s="61"/>
      <c r="AA56" s="61"/>
      <c r="AB56" s="61"/>
      <c r="AC56" s="61"/>
      <c r="AD56" s="61"/>
      <c r="AE56" s="61"/>
      <c r="AF56" s="61"/>
      <c r="AG56" s="61"/>
      <c r="AH56" s="61"/>
      <c r="AI56" s="61"/>
      <c r="AJ56" s="61"/>
      <c r="AK56" s="596"/>
      <c r="AL56" s="596"/>
      <c r="AM56" s="596"/>
      <c r="AN56" s="596"/>
      <c r="AO56" s="596"/>
      <c r="AP56" s="596"/>
      <c r="AQ56" s="596"/>
      <c r="AR56" s="596"/>
      <c r="AS56" s="596"/>
      <c r="AT56" s="596"/>
      <c r="AU56" s="596"/>
      <c r="AV56" s="596"/>
      <c r="AW56" s="596"/>
      <c r="AX56" s="596"/>
      <c r="AY56" s="596"/>
      <c r="AZ56" s="596"/>
      <c r="BA56" s="596"/>
      <c r="BB56" s="596"/>
      <c r="BC56" s="596"/>
      <c r="BD56" s="596"/>
    </row>
    <row r="57" spans="1:56" ht="14.25" customHeight="1" thickTop="1">
      <c r="A57" s="61"/>
      <c r="B57" s="113"/>
      <c r="C57" s="113"/>
      <c r="D57" s="113"/>
      <c r="E57" s="113"/>
      <c r="F57" s="113"/>
      <c r="G57" s="113"/>
      <c r="H57" s="61"/>
      <c r="I57" s="61"/>
      <c r="J57" s="61"/>
      <c r="K57" s="61"/>
      <c r="L57" s="43" t="e">
        <f t="shared" si="2"/>
        <v>#N/A</v>
      </c>
      <c r="M57" s="81"/>
      <c r="N57" s="1" t="str">
        <f t="shared" si="5"/>
        <v>BCP&amp;防災協定</v>
      </c>
      <c r="O57" s="1111" t="e">
        <f>CONCATENATE("　○事業継続計画（BCP）認定及び防災協定の締結実績　（様式-",L57,"）")</f>
        <v>#N/A</v>
      </c>
      <c r="P57" s="1112"/>
      <c r="Q57" s="1112"/>
      <c r="R57" s="1112"/>
      <c r="S57" s="1112"/>
      <c r="T57" s="1112"/>
      <c r="U57" s="1112"/>
      <c r="V57" s="1113"/>
      <c r="W57" s="61"/>
      <c r="X57" s="61"/>
      <c r="Y57" s="61"/>
      <c r="Z57" s="61"/>
      <c r="AA57" s="61"/>
      <c r="AB57" s="61"/>
      <c r="AC57" s="61"/>
      <c r="AD57" s="61"/>
      <c r="AE57" s="61"/>
      <c r="AF57" s="61"/>
      <c r="AG57" s="61"/>
      <c r="AH57" s="61"/>
      <c r="AI57" s="61"/>
      <c r="AJ57" s="61"/>
      <c r="AK57" s="596"/>
      <c r="AL57" s="596"/>
      <c r="AM57" s="596"/>
      <c r="AN57" s="596"/>
      <c r="AO57" s="596"/>
      <c r="AP57" s="596"/>
      <c r="AQ57" s="596"/>
      <c r="AR57" s="596"/>
      <c r="AS57" s="596"/>
      <c r="AT57" s="596"/>
      <c r="AU57" s="596"/>
      <c r="AV57" s="596"/>
      <c r="AW57" s="596"/>
      <c r="AX57" s="596"/>
      <c r="AY57" s="596"/>
      <c r="AZ57" s="596"/>
      <c r="BA57" s="596"/>
      <c r="BB57" s="596"/>
      <c r="BC57" s="596"/>
      <c r="BD57" s="596"/>
    </row>
    <row r="58" spans="1:56" ht="14.25" customHeight="1">
      <c r="A58" s="65" t="s">
        <v>411</v>
      </c>
      <c r="B58" s="61"/>
      <c r="C58" s="61"/>
      <c r="D58" s="61"/>
      <c r="E58" s="61"/>
      <c r="F58" s="61"/>
      <c r="G58" s="61"/>
      <c r="H58" s="61"/>
      <c r="I58" s="61"/>
      <c r="J58" s="61"/>
      <c r="K58" s="61"/>
      <c r="L58" s="43" t="e">
        <f t="shared" si="2"/>
        <v>#N/A</v>
      </c>
      <c r="M58" s="81"/>
      <c r="N58" s="1" t="str">
        <f t="shared" si="5"/>
        <v>家畜伝染病防疫協定</v>
      </c>
      <c r="O58" s="1111" t="e">
        <f>CONCATENATE("　○家畜伝染病防疫協定の締結実績　（様式-",L58,"）")</f>
        <v>#N/A</v>
      </c>
      <c r="P58" s="1112"/>
      <c r="Q58" s="1112"/>
      <c r="R58" s="1112"/>
      <c r="S58" s="1112"/>
      <c r="T58" s="1112"/>
      <c r="U58" s="1112"/>
      <c r="V58" s="1113"/>
      <c r="W58" s="61"/>
      <c r="X58" s="61"/>
      <c r="Y58" s="61"/>
      <c r="Z58" s="61"/>
      <c r="AA58" s="61"/>
      <c r="AB58" s="61"/>
      <c r="AC58" s="61"/>
      <c r="AD58" s="61"/>
      <c r="AE58" s="61"/>
      <c r="AF58" s="61"/>
      <c r="AG58" s="61"/>
      <c r="AH58" s="61"/>
      <c r="AI58" s="61"/>
      <c r="AJ58" s="61"/>
      <c r="AK58" s="596"/>
      <c r="AL58" s="596"/>
      <c r="AM58" s="596"/>
      <c r="AN58" s="596"/>
      <c r="AO58" s="596"/>
      <c r="AP58" s="596"/>
      <c r="AQ58" s="596"/>
      <c r="AR58" s="596"/>
      <c r="AS58" s="596"/>
      <c r="AT58" s="596"/>
      <c r="AU58" s="596"/>
      <c r="AV58" s="596"/>
      <c r="AW58" s="596"/>
      <c r="AX58" s="596"/>
      <c r="AY58" s="596"/>
      <c r="AZ58" s="596"/>
      <c r="BA58" s="596"/>
      <c r="BB58" s="596"/>
      <c r="BC58" s="596"/>
      <c r="BD58" s="596"/>
    </row>
    <row r="59" spans="1:56" ht="14.25" customHeight="1">
      <c r="A59" s="62" t="s">
        <v>448</v>
      </c>
      <c r="B59" s="62"/>
      <c r="C59" s="61"/>
      <c r="D59" s="61"/>
      <c r="E59" s="61"/>
      <c r="F59" s="61"/>
      <c r="G59" s="61"/>
      <c r="H59" s="61"/>
      <c r="I59" s="61"/>
      <c r="J59" s="61"/>
      <c r="K59" s="61"/>
      <c r="L59" s="43" t="e">
        <f t="shared" si="2"/>
        <v>#N/A</v>
      </c>
      <c r="M59" s="81"/>
      <c r="N59" s="1" t="str">
        <f t="shared" si="5"/>
        <v>BCP&amp;家畜伝染防疫病協定</v>
      </c>
      <c r="O59" s="1111" t="e">
        <f>CONCATENATE("　○事業継続計画（BCP）認定及び家畜伝染病防疫協定の締結実績　（様式-",L59,"）")</f>
        <v>#N/A</v>
      </c>
      <c r="P59" s="1112"/>
      <c r="Q59" s="1112"/>
      <c r="R59" s="1112"/>
      <c r="S59" s="1112"/>
      <c r="T59" s="1112"/>
      <c r="U59" s="1112"/>
      <c r="V59" s="1113"/>
      <c r="W59" s="61"/>
      <c r="X59" s="61"/>
      <c r="Y59" s="61"/>
      <c r="Z59" s="61"/>
      <c r="AA59" s="61"/>
      <c r="AB59" s="61"/>
      <c r="AC59" s="61"/>
      <c r="AD59" s="61"/>
      <c r="AE59" s="61"/>
      <c r="AF59" s="61"/>
      <c r="AG59" s="61"/>
      <c r="AH59" s="61"/>
      <c r="AI59" s="61"/>
      <c r="AJ59" s="61"/>
      <c r="AK59" s="596"/>
      <c r="AL59" s="596"/>
      <c r="AM59" s="596"/>
      <c r="AN59" s="596"/>
      <c r="AO59" s="596"/>
      <c r="AP59" s="596"/>
      <c r="AQ59" s="596"/>
      <c r="AR59" s="596"/>
      <c r="AS59" s="596"/>
      <c r="AT59" s="596"/>
      <c r="AU59" s="596"/>
      <c r="AV59" s="596"/>
      <c r="AW59" s="596"/>
      <c r="AX59" s="596"/>
      <c r="AY59" s="596"/>
      <c r="AZ59" s="596"/>
      <c r="BA59" s="596"/>
      <c r="BB59" s="596"/>
      <c r="BC59" s="596"/>
      <c r="BD59" s="596"/>
    </row>
    <row r="60" spans="1:56" ht="14.25" customHeight="1">
      <c r="A60" s="60"/>
      <c r="B60" s="66" t="s">
        <v>592</v>
      </c>
      <c r="C60" s="61"/>
      <c r="D60" s="61"/>
      <c r="E60" s="61"/>
      <c r="F60" s="61"/>
      <c r="G60" s="61"/>
      <c r="H60" s="61"/>
      <c r="I60" s="61"/>
      <c r="J60" s="61"/>
      <c r="K60" s="61"/>
      <c r="L60" s="43" t="e">
        <f t="shared" si="2"/>
        <v>#N/A</v>
      </c>
      <c r="M60" s="81"/>
      <c r="N60" s="1" t="str">
        <f t="shared" si="5"/>
        <v>維持管理業務</v>
      </c>
      <c r="O60" s="1111" t="e">
        <f>CONCATENATE("　○県管理公共土木施設に関する維持管理業務または海岸漂着物の回収業務の契約実績　（様式-",L60,"）")</f>
        <v>#N/A</v>
      </c>
      <c r="P60" s="1112"/>
      <c r="Q60" s="1112"/>
      <c r="R60" s="1112"/>
      <c r="S60" s="1112"/>
      <c r="T60" s="1112"/>
      <c r="U60" s="1112"/>
      <c r="V60" s="1113"/>
      <c r="W60" s="61"/>
      <c r="X60" s="61"/>
      <c r="Y60" s="61"/>
      <c r="Z60" s="61"/>
      <c r="AA60" s="61"/>
      <c r="AB60" s="61"/>
      <c r="AC60" s="61"/>
      <c r="AD60" s="61"/>
      <c r="AE60" s="61"/>
      <c r="AF60" s="61"/>
      <c r="AG60" s="61"/>
      <c r="AH60" s="61"/>
      <c r="AI60" s="61"/>
      <c r="AJ60" s="61"/>
      <c r="AK60" s="596"/>
      <c r="AL60" s="596"/>
      <c r="AM60" s="596"/>
      <c r="AN60" s="596"/>
      <c r="AO60" s="596"/>
      <c r="AP60" s="596"/>
      <c r="AQ60" s="596"/>
      <c r="AR60" s="596"/>
      <c r="AS60" s="596"/>
      <c r="AT60" s="596"/>
      <c r="AU60" s="596"/>
      <c r="AV60" s="596"/>
      <c r="AW60" s="596"/>
      <c r="AX60" s="596"/>
      <c r="AY60" s="596"/>
      <c r="AZ60" s="596"/>
      <c r="BA60" s="596"/>
      <c r="BB60" s="596"/>
      <c r="BC60" s="596"/>
      <c r="BD60" s="596"/>
    </row>
    <row r="61" spans="1:56" ht="14.25" customHeight="1">
      <c r="A61" s="60"/>
      <c r="B61" s="67" t="s">
        <v>439</v>
      </c>
      <c r="C61" s="61"/>
      <c r="D61" s="61"/>
      <c r="E61" s="61"/>
      <c r="F61" s="61"/>
      <c r="G61" s="61"/>
      <c r="H61" s="61"/>
      <c r="I61" s="61"/>
      <c r="J61" s="61"/>
      <c r="K61" s="61"/>
      <c r="L61" s="43" t="e">
        <f t="shared" si="2"/>
        <v>#N/A</v>
      </c>
      <c r="M61" s="81"/>
      <c r="N61" s="1" t="str">
        <f t="shared" si="5"/>
        <v>除雪業務</v>
      </c>
      <c r="O61" s="1111" t="e">
        <f>CONCATENATE("　○県管理道路・空港を含む除雪業務の契約実績　（様式-",L61,"）")</f>
        <v>#N/A</v>
      </c>
      <c r="P61" s="1112"/>
      <c r="Q61" s="1112"/>
      <c r="R61" s="1112"/>
      <c r="S61" s="1112"/>
      <c r="T61" s="1112"/>
      <c r="U61" s="1112"/>
      <c r="V61" s="1113"/>
      <c r="W61" s="61"/>
      <c r="X61" s="61"/>
      <c r="Y61" s="61"/>
      <c r="Z61" s="61"/>
      <c r="AA61" s="61"/>
      <c r="AB61" s="61"/>
      <c r="AC61" s="61"/>
      <c r="AD61" s="61"/>
      <c r="AE61" s="61"/>
      <c r="AF61" s="61"/>
      <c r="AG61" s="61"/>
      <c r="AH61" s="61"/>
      <c r="AI61" s="61"/>
      <c r="AJ61" s="61"/>
      <c r="AK61" s="596"/>
      <c r="AL61" s="596"/>
      <c r="AM61" s="596"/>
      <c r="AN61" s="596"/>
      <c r="AO61" s="596"/>
      <c r="AP61" s="596"/>
      <c r="AQ61" s="596"/>
      <c r="AR61" s="596"/>
      <c r="AS61" s="596"/>
      <c r="AT61" s="596"/>
      <c r="AU61" s="596"/>
      <c r="AV61" s="596"/>
      <c r="AW61" s="596"/>
      <c r="AX61" s="596"/>
      <c r="AY61" s="596"/>
      <c r="AZ61" s="596"/>
      <c r="BA61" s="596"/>
      <c r="BB61" s="596"/>
      <c r="BC61" s="596"/>
      <c r="BD61" s="596"/>
    </row>
    <row r="62" spans="1:56" ht="14.25" customHeight="1">
      <c r="A62" s="60"/>
      <c r="B62" s="67" t="s">
        <v>453</v>
      </c>
      <c r="C62" s="61"/>
      <c r="D62" s="61"/>
      <c r="E62" s="61"/>
      <c r="F62" s="61"/>
      <c r="G62" s="61"/>
      <c r="H62" s="61"/>
      <c r="I62" s="61"/>
      <c r="J62" s="61"/>
      <c r="K62" s="61"/>
      <c r="L62" s="43" t="str">
        <f t="shared" si="2"/>
        <v>９</v>
      </c>
      <c r="M62" s="81"/>
      <c r="N62" s="1" t="str">
        <f t="shared" si="5"/>
        <v>ボランティア活動</v>
      </c>
      <c r="O62" s="1111" t="str">
        <f>CONCATENATE("　○ボランティア活動等への参加実績　（様式-",L62,"）")</f>
        <v>　○ボランティア活動等への参加実績　（様式-９）</v>
      </c>
      <c r="P62" s="1112"/>
      <c r="Q62" s="1112"/>
      <c r="R62" s="1112"/>
      <c r="S62" s="1112"/>
      <c r="T62" s="1112"/>
      <c r="U62" s="1112"/>
      <c r="V62" s="1113"/>
      <c r="W62" s="61"/>
      <c r="X62" s="61"/>
      <c r="Y62" s="61"/>
      <c r="Z62" s="61"/>
      <c r="AA62" s="61"/>
      <c r="AB62" s="61"/>
      <c r="AC62" s="61"/>
      <c r="AD62" s="61"/>
      <c r="AE62" s="61"/>
      <c r="AF62" s="61"/>
      <c r="AG62" s="61"/>
      <c r="AH62" s="61"/>
      <c r="AI62" s="61"/>
      <c r="AJ62" s="61"/>
      <c r="AK62" s="596"/>
      <c r="AL62" s="596"/>
      <c r="AM62" s="596"/>
      <c r="AN62" s="596"/>
      <c r="AO62" s="596"/>
      <c r="AP62" s="596"/>
      <c r="AQ62" s="596"/>
      <c r="AR62" s="596"/>
      <c r="AS62" s="596"/>
      <c r="AT62" s="596"/>
      <c r="AU62" s="596"/>
      <c r="AV62" s="596"/>
      <c r="AW62" s="596"/>
      <c r="AX62" s="596"/>
      <c r="AY62" s="596"/>
      <c r="AZ62" s="596"/>
      <c r="BA62" s="596"/>
      <c r="BB62" s="596"/>
      <c r="BC62" s="596"/>
      <c r="BD62" s="596"/>
    </row>
    <row r="63" spans="1:56" ht="14.25" customHeight="1">
      <c r="A63" s="60"/>
      <c r="B63" s="61"/>
      <c r="C63" s="61"/>
      <c r="D63" s="61"/>
      <c r="E63" s="61"/>
      <c r="F63" s="61"/>
      <c r="G63" s="61"/>
      <c r="H63" s="61"/>
      <c r="I63" s="61"/>
      <c r="J63" s="61"/>
      <c r="K63" s="61"/>
      <c r="L63" s="43" t="e">
        <f t="shared" si="2"/>
        <v>#N/A</v>
      </c>
      <c r="M63" s="81"/>
      <c r="N63" s="1" t="str">
        <f t="shared" si="5"/>
        <v>労働福祉（高齢者雇用）</v>
      </c>
      <c r="O63" s="1108" t="e">
        <f>CONCATENATE("　○労働福祉関連の状況( 高齢者の雇用確保)　（様式-",L63,"）")</f>
        <v>#N/A</v>
      </c>
      <c r="P63" s="1109"/>
      <c r="Q63" s="1109"/>
      <c r="R63" s="1109"/>
      <c r="S63" s="1109"/>
      <c r="T63" s="1109"/>
      <c r="U63" s="1109"/>
      <c r="V63" s="1110"/>
      <c r="W63" s="61"/>
      <c r="X63" s="61"/>
      <c r="Y63" s="61"/>
      <c r="Z63" s="61"/>
      <c r="AA63" s="61"/>
      <c r="AB63" s="61"/>
      <c r="AC63" s="61"/>
      <c r="AD63" s="61"/>
      <c r="AE63" s="61"/>
      <c r="AF63" s="61"/>
      <c r="AG63" s="61"/>
      <c r="AH63" s="61"/>
      <c r="AI63" s="61"/>
      <c r="AJ63" s="61"/>
      <c r="AK63" s="596"/>
      <c r="AL63" s="596"/>
      <c r="AM63" s="596"/>
      <c r="AN63" s="596"/>
      <c r="AO63" s="596"/>
      <c r="AP63" s="596"/>
      <c r="AQ63" s="596"/>
      <c r="AR63" s="596"/>
      <c r="AS63" s="596"/>
      <c r="AT63" s="596"/>
      <c r="AU63" s="596"/>
      <c r="AV63" s="596"/>
      <c r="AW63" s="596"/>
      <c r="AX63" s="596"/>
      <c r="AY63" s="596"/>
      <c r="AZ63" s="596"/>
      <c r="BA63" s="596"/>
      <c r="BB63" s="596"/>
      <c r="BC63" s="596"/>
      <c r="BD63" s="596"/>
    </row>
    <row r="64" spans="1:56" ht="14.25" customHeight="1">
      <c r="A64" s="62" t="s">
        <v>449</v>
      </c>
      <c r="B64" s="62"/>
      <c r="C64" s="61"/>
      <c r="D64" s="61"/>
      <c r="E64" s="61"/>
      <c r="F64" s="61"/>
      <c r="G64" s="61"/>
      <c r="H64" s="61"/>
      <c r="I64" s="61"/>
      <c r="J64" s="61"/>
      <c r="K64" s="61"/>
      <c r="L64" s="43" t="str">
        <f t="shared" si="2"/>
        <v>１０</v>
      </c>
      <c r="M64" s="81"/>
      <c r="N64" s="1" t="str">
        <f t="shared" si="5"/>
        <v>労働福祉（障がい者雇用）</v>
      </c>
      <c r="O64" s="1108" t="str">
        <f>CONCATENATE("　○労働福祉関連の状況(a 障がい者雇用の実態)　（様式-",L64,"）")</f>
        <v>　○労働福祉関連の状況(a 障がい者雇用の実態)　（様式-１０）</v>
      </c>
      <c r="P64" s="1109"/>
      <c r="Q64" s="1109"/>
      <c r="R64" s="1109"/>
      <c r="S64" s="1109"/>
      <c r="T64" s="1109"/>
      <c r="U64" s="1109"/>
      <c r="V64" s="1110"/>
      <c r="W64" s="61"/>
      <c r="X64" s="61"/>
      <c r="Y64" s="61"/>
      <c r="Z64" s="61"/>
      <c r="AA64" s="61"/>
      <c r="AB64" s="61"/>
      <c r="AC64" s="61"/>
      <c r="AD64" s="61"/>
      <c r="AE64" s="61"/>
      <c r="AF64" s="61"/>
      <c r="AG64" s="61"/>
      <c r="AH64" s="61"/>
      <c r="AI64" s="61"/>
      <c r="AJ64" s="61"/>
      <c r="AK64" s="596"/>
      <c r="AL64" s="596"/>
      <c r="AM64" s="596"/>
      <c r="AN64" s="596"/>
      <c r="AO64" s="596"/>
      <c r="AP64" s="596"/>
      <c r="AQ64" s="596"/>
      <c r="AR64" s="596"/>
      <c r="AS64" s="596"/>
      <c r="AT64" s="596"/>
      <c r="AU64" s="596"/>
      <c r="AV64" s="596"/>
      <c r="AW64" s="596"/>
      <c r="AX64" s="596"/>
      <c r="AY64" s="596"/>
      <c r="AZ64" s="596"/>
      <c r="BA64" s="596"/>
      <c r="BB64" s="596"/>
      <c r="BC64" s="596"/>
      <c r="BD64" s="596"/>
    </row>
    <row r="65" spans="1:56" ht="14.25" customHeight="1">
      <c r="A65" s="60"/>
      <c r="B65" s="66" t="s">
        <v>416</v>
      </c>
      <c r="C65" s="61"/>
      <c r="D65" s="61"/>
      <c r="E65" s="61"/>
      <c r="F65" s="61"/>
      <c r="G65" s="61"/>
      <c r="H65" s="61"/>
      <c r="I65" s="61"/>
      <c r="J65" s="61"/>
      <c r="K65" s="61"/>
      <c r="L65" s="43" t="str">
        <f t="shared" si="2"/>
        <v>１１</v>
      </c>
      <c r="M65" s="81"/>
      <c r="N65" s="1" t="str">
        <f t="shared" si="5"/>
        <v>労働福祉（育児介護制度）</v>
      </c>
      <c r="O65" s="1108" t="str">
        <f>CONCATENATE("　○労働福祉関連の状況(b 育児・介護休業に関する制度)　（様式-",L65,"）")</f>
        <v>　○労働福祉関連の状況(b 育児・介護休業に関する制度)　（様式-１１）</v>
      </c>
      <c r="P65" s="1109"/>
      <c r="Q65" s="1109"/>
      <c r="R65" s="1109"/>
      <c r="S65" s="1109"/>
      <c r="T65" s="1109"/>
      <c r="U65" s="1109"/>
      <c r="V65" s="1110"/>
      <c r="W65" s="61"/>
      <c r="X65" s="61"/>
      <c r="Y65" s="61"/>
      <c r="Z65" s="61"/>
      <c r="AA65" s="61"/>
      <c r="AB65" s="61"/>
      <c r="AC65" s="61"/>
      <c r="AD65" s="61"/>
      <c r="AE65" s="61"/>
      <c r="AF65" s="61"/>
      <c r="AG65" s="61"/>
      <c r="AH65" s="61"/>
      <c r="AI65" s="61"/>
      <c r="AJ65" s="61"/>
      <c r="AK65" s="596"/>
      <c r="AL65" s="596"/>
      <c r="AM65" s="596"/>
      <c r="AN65" s="596"/>
      <c r="AO65" s="596"/>
      <c r="AP65" s="596"/>
      <c r="AQ65" s="596"/>
      <c r="AR65" s="596"/>
      <c r="AS65" s="596"/>
      <c r="AT65" s="596"/>
      <c r="AU65" s="596"/>
      <c r="AV65" s="596"/>
      <c r="AW65" s="596"/>
      <c r="AX65" s="596"/>
      <c r="AY65" s="596"/>
      <c r="AZ65" s="596"/>
      <c r="BA65" s="596"/>
      <c r="BB65" s="596"/>
      <c r="BC65" s="596"/>
      <c r="BD65" s="596"/>
    </row>
    <row r="66" spans="1:56" ht="14.25" customHeight="1">
      <c r="A66" s="60"/>
      <c r="B66" s="67" t="s">
        <v>417</v>
      </c>
      <c r="C66" s="61"/>
      <c r="D66" s="61"/>
      <c r="E66" s="61"/>
      <c r="F66" s="61"/>
      <c r="G66" s="61"/>
      <c r="H66" s="61"/>
      <c r="I66" s="61"/>
      <c r="J66" s="61"/>
      <c r="K66" s="61"/>
      <c r="L66" s="43" t="str">
        <f t="shared" si="2"/>
        <v>１２</v>
      </c>
      <c r="M66" s="81"/>
      <c r="N66" s="1" t="str">
        <f t="shared" si="5"/>
        <v>育児介護チェック表</v>
      </c>
      <c r="O66" s="1108" t="str">
        <f>CONCATENATE("　○育児・介護休業に関する制度　チェック表　（様式-",L66,"）")</f>
        <v>　○育児・介護休業に関する制度　チェック表　（様式-１２）</v>
      </c>
      <c r="P66" s="1109"/>
      <c r="Q66" s="1109"/>
      <c r="R66" s="1109"/>
      <c r="S66" s="1109"/>
      <c r="T66" s="1109"/>
      <c r="U66" s="1109"/>
      <c r="V66" s="1110"/>
      <c r="W66" s="61"/>
      <c r="X66" s="61"/>
      <c r="Y66" s="61"/>
      <c r="Z66" s="61"/>
      <c r="AA66" s="61"/>
      <c r="AB66" s="61"/>
      <c r="AC66" s="61"/>
      <c r="AD66" s="61"/>
      <c r="AE66" s="61"/>
      <c r="AF66" s="61"/>
      <c r="AG66" s="61"/>
      <c r="AH66" s="61"/>
      <c r="AI66" s="61"/>
      <c r="AJ66" s="61"/>
      <c r="AK66" s="596"/>
      <c r="AL66" s="596"/>
      <c r="AM66" s="596"/>
      <c r="AN66" s="596"/>
      <c r="AO66" s="596"/>
      <c r="AP66" s="596"/>
      <c r="AQ66" s="596"/>
      <c r="AR66" s="596"/>
      <c r="AS66" s="596"/>
      <c r="AT66" s="596"/>
      <c r="AU66" s="596"/>
      <c r="AV66" s="596"/>
      <c r="AW66" s="596"/>
      <c r="AX66" s="596"/>
      <c r="AY66" s="596"/>
      <c r="AZ66" s="596"/>
      <c r="BA66" s="596"/>
      <c r="BB66" s="596"/>
      <c r="BC66" s="596"/>
      <c r="BD66" s="596"/>
    </row>
    <row r="67" spans="1:56" ht="14.25" customHeight="1">
      <c r="A67" s="61"/>
      <c r="B67" s="67" t="s">
        <v>418</v>
      </c>
      <c r="C67" s="61"/>
      <c r="D67" s="61"/>
      <c r="E67" s="61"/>
      <c r="F67" s="61"/>
      <c r="G67" s="61"/>
      <c r="H67" s="61"/>
      <c r="I67" s="61"/>
      <c r="J67" s="61"/>
      <c r="K67" s="61"/>
      <c r="L67" s="43" t="e">
        <f t="shared" si="2"/>
        <v>#N/A</v>
      </c>
      <c r="M67" s="81"/>
      <c r="N67" s="1" t="str">
        <f t="shared" si="5"/>
        <v>若手技術者・従業員の新規雇用</v>
      </c>
      <c r="O67" s="1108" t="e">
        <f>CONCATENATE("　○若手技術者・若手従業員の新規雇用　（様式-",L67,"）")</f>
        <v>#N/A</v>
      </c>
      <c r="P67" s="1109"/>
      <c r="Q67" s="1109"/>
      <c r="R67" s="1109"/>
      <c r="S67" s="1109"/>
      <c r="T67" s="1109"/>
      <c r="U67" s="1109"/>
      <c r="V67" s="1110"/>
      <c r="W67" s="61"/>
      <c r="X67" s="61"/>
      <c r="Y67" s="61"/>
      <c r="Z67" s="61"/>
      <c r="AA67" s="61"/>
      <c r="AB67" s="61"/>
      <c r="AC67" s="61"/>
      <c r="AD67" s="61"/>
      <c r="AE67" s="61"/>
      <c r="AF67" s="61"/>
      <c r="AG67" s="61"/>
      <c r="AH67" s="61"/>
      <c r="AI67" s="61"/>
      <c r="AJ67" s="61"/>
      <c r="AK67" s="596"/>
      <c r="AL67" s="596"/>
      <c r="AM67" s="596"/>
      <c r="AN67" s="596"/>
      <c r="AO67" s="596"/>
      <c r="AP67" s="596"/>
      <c r="AQ67" s="596"/>
      <c r="AR67" s="596"/>
      <c r="AS67" s="596"/>
      <c r="AT67" s="596"/>
      <c r="AU67" s="596"/>
      <c r="AV67" s="596"/>
      <c r="AW67" s="596"/>
      <c r="AX67" s="596"/>
      <c r="AY67" s="596"/>
      <c r="AZ67" s="596"/>
      <c r="BA67" s="596"/>
      <c r="BB67" s="596"/>
      <c r="BC67" s="596"/>
      <c r="BD67" s="596"/>
    </row>
    <row r="68" spans="1:56" ht="14.25" customHeight="1">
      <c r="A68" s="61"/>
      <c r="B68" s="67" t="s">
        <v>412</v>
      </c>
      <c r="C68" s="61"/>
      <c r="D68" s="61"/>
      <c r="E68" s="61"/>
      <c r="F68" s="61"/>
      <c r="G68" s="61"/>
      <c r="H68" s="61"/>
      <c r="I68" s="61"/>
      <c r="J68" s="61"/>
      <c r="K68" s="61"/>
      <c r="L68" s="43" t="e">
        <f t="shared" si="2"/>
        <v>#N/A</v>
      </c>
      <c r="M68" s="81"/>
      <c r="N68" s="1" t="str">
        <f t="shared" si="5"/>
        <v>消防団協力事業所</v>
      </c>
      <c r="O68" s="1108" t="e">
        <f>CONCATENATE("　○消防団協力事業所の認定　（様式-",L68,"）")</f>
        <v>#N/A</v>
      </c>
      <c r="P68" s="1109"/>
      <c r="Q68" s="1109"/>
      <c r="R68" s="1109"/>
      <c r="S68" s="1109"/>
      <c r="T68" s="1109"/>
      <c r="U68" s="1109"/>
      <c r="V68" s="1110"/>
      <c r="W68" s="61"/>
      <c r="X68" s="61"/>
      <c r="Y68" s="61"/>
      <c r="Z68" s="61"/>
      <c r="AA68" s="61"/>
      <c r="AB68" s="61"/>
      <c r="AC68" s="61"/>
      <c r="AD68" s="61"/>
      <c r="AE68" s="61"/>
      <c r="AF68" s="61"/>
      <c r="AG68" s="61"/>
      <c r="AH68" s="61"/>
      <c r="AI68" s="61"/>
      <c r="AJ68" s="61"/>
      <c r="AK68" s="596"/>
      <c r="AL68" s="596"/>
      <c r="AM68" s="596"/>
      <c r="AN68" s="596"/>
      <c r="AO68" s="596"/>
      <c r="AP68" s="596"/>
      <c r="AQ68" s="596"/>
      <c r="AR68" s="596"/>
      <c r="AS68" s="596"/>
      <c r="AT68" s="596"/>
      <c r="AU68" s="596"/>
      <c r="AV68" s="596"/>
      <c r="AW68" s="596"/>
      <c r="AX68" s="596"/>
      <c r="AY68" s="596"/>
      <c r="AZ68" s="596"/>
      <c r="BA68" s="596"/>
      <c r="BB68" s="596"/>
      <c r="BC68" s="596"/>
      <c r="BD68" s="596"/>
    </row>
    <row r="69" spans="1:56" ht="14.25" customHeight="1">
      <c r="A69" s="61"/>
      <c r="B69" s="61"/>
      <c r="C69" s="61"/>
      <c r="D69" s="61"/>
      <c r="E69" s="61"/>
      <c r="F69" s="61"/>
      <c r="G69" s="61"/>
      <c r="H69" s="61"/>
      <c r="I69" s="61"/>
      <c r="J69" s="61"/>
      <c r="K69" s="61"/>
      <c r="L69" s="43" t="e">
        <f t="shared" si="2"/>
        <v>#N/A</v>
      </c>
      <c r="M69" s="81"/>
      <c r="N69" s="1" t="str">
        <f t="shared" si="5"/>
        <v>海上援助活動</v>
      </c>
      <c r="O69" s="1108" t="e">
        <f>CONCATENATE("　○海上援助活動の実績　（様式-",L69,"）")</f>
        <v>#N/A</v>
      </c>
      <c r="P69" s="1109"/>
      <c r="Q69" s="1109"/>
      <c r="R69" s="1109"/>
      <c r="S69" s="1109"/>
      <c r="T69" s="1109"/>
      <c r="U69" s="1109"/>
      <c r="V69" s="1110"/>
      <c r="W69" s="61"/>
      <c r="X69" s="61"/>
      <c r="Y69" s="61"/>
      <c r="Z69" s="61"/>
      <c r="AA69" s="61"/>
      <c r="AB69" s="61"/>
      <c r="AC69" s="61"/>
      <c r="AD69" s="61"/>
      <c r="AE69" s="61"/>
      <c r="AF69" s="61"/>
      <c r="AG69" s="61"/>
      <c r="AH69" s="61"/>
      <c r="AI69" s="61"/>
      <c r="AJ69" s="61"/>
      <c r="AK69" s="596"/>
      <c r="AL69" s="596"/>
      <c r="AM69" s="596"/>
      <c r="AN69" s="596"/>
      <c r="AO69" s="596"/>
      <c r="AP69" s="596"/>
      <c r="AQ69" s="596"/>
      <c r="AR69" s="596"/>
      <c r="AS69" s="596"/>
      <c r="AT69" s="596"/>
      <c r="AU69" s="596"/>
      <c r="AV69" s="596"/>
      <c r="AW69" s="596"/>
      <c r="AX69" s="596"/>
      <c r="AY69" s="596"/>
      <c r="AZ69" s="596"/>
      <c r="BA69" s="596"/>
      <c r="BB69" s="596"/>
      <c r="BC69" s="596"/>
      <c r="BD69" s="596"/>
    </row>
    <row r="70" spans="1:56" ht="14.25" customHeight="1">
      <c r="A70" s="62" t="s">
        <v>450</v>
      </c>
      <c r="B70" s="62"/>
      <c r="C70" s="61"/>
      <c r="D70" s="61"/>
      <c r="E70" s="61"/>
      <c r="F70" s="61"/>
      <c r="G70" s="61"/>
      <c r="H70" s="61"/>
      <c r="I70" s="61"/>
      <c r="J70" s="61"/>
      <c r="K70" s="61"/>
      <c r="L70" s="43" t="e">
        <f t="shared" si="2"/>
        <v>#N/A</v>
      </c>
      <c r="M70" s="81"/>
      <c r="N70" s="1" t="str">
        <f t="shared" si="5"/>
        <v>応急危険度判定士</v>
      </c>
      <c r="O70" s="1108" t="e">
        <f>CONCATENATE("　○島根県地震被災建築物応急危険度判定士の登録　（様式-",L70,"）")</f>
        <v>#N/A</v>
      </c>
      <c r="P70" s="1109"/>
      <c r="Q70" s="1109"/>
      <c r="R70" s="1109"/>
      <c r="S70" s="1109"/>
      <c r="T70" s="1109"/>
      <c r="U70" s="1109"/>
      <c r="V70" s="1110"/>
      <c r="W70" s="61"/>
      <c r="X70" s="61"/>
      <c r="Y70" s="61"/>
      <c r="Z70" s="61"/>
      <c r="AA70" s="61"/>
      <c r="AB70" s="61"/>
      <c r="AC70" s="61"/>
      <c r="AD70" s="61"/>
      <c r="AE70" s="61"/>
      <c r="AF70" s="61"/>
      <c r="AG70" s="61"/>
      <c r="AH70" s="61"/>
      <c r="AI70" s="61"/>
      <c r="AJ70" s="61"/>
      <c r="AK70" s="596"/>
      <c r="AL70" s="596"/>
      <c r="AM70" s="596"/>
      <c r="AN70" s="596"/>
      <c r="AO70" s="596"/>
      <c r="AP70" s="596"/>
      <c r="AQ70" s="596"/>
      <c r="AR70" s="596"/>
      <c r="AS70" s="596"/>
      <c r="AT70" s="596"/>
      <c r="AU70" s="596"/>
      <c r="AV70" s="596"/>
      <c r="AW70" s="596"/>
      <c r="AX70" s="596"/>
      <c r="AY70" s="596"/>
      <c r="AZ70" s="596"/>
      <c r="BA70" s="596"/>
      <c r="BB70" s="596"/>
      <c r="BC70" s="596"/>
      <c r="BD70" s="596"/>
    </row>
    <row r="71" spans="1:56" ht="14.25" customHeight="1">
      <c r="A71" s="61"/>
      <c r="B71" s="67" t="s">
        <v>413</v>
      </c>
      <c r="C71" s="61"/>
      <c r="D71" s="61"/>
      <c r="E71" s="61"/>
      <c r="F71" s="61"/>
      <c r="G71" s="61"/>
      <c r="H71" s="61"/>
      <c r="I71" s="61"/>
      <c r="J71" s="61"/>
      <c r="K71" s="61"/>
      <c r="L71" s="43" t="e">
        <f t="shared" si="2"/>
        <v>#N/A</v>
      </c>
      <c r="M71" s="81"/>
      <c r="N71" s="1" t="str">
        <f t="shared" si="5"/>
        <v>若手・中堅技術者配置</v>
      </c>
      <c r="O71" s="1108" t="e">
        <f>CONCATENATE("　○若手・中堅技術者の配置　（様式-",L71,"）")</f>
        <v>#N/A</v>
      </c>
      <c r="P71" s="1109"/>
      <c r="Q71" s="1109"/>
      <c r="R71" s="1109"/>
      <c r="S71" s="1109"/>
      <c r="T71" s="1109"/>
      <c r="U71" s="1109"/>
      <c r="V71" s="1110"/>
      <c r="W71" s="61"/>
      <c r="X71" s="61"/>
      <c r="Y71" s="61"/>
      <c r="Z71" s="61"/>
      <c r="AA71" s="61"/>
      <c r="AB71" s="61"/>
      <c r="AC71" s="61"/>
      <c r="AD71" s="61"/>
      <c r="AE71" s="61"/>
      <c r="AF71" s="61"/>
      <c r="AG71" s="61"/>
      <c r="AH71" s="61"/>
      <c r="AI71" s="61"/>
      <c r="AJ71" s="61"/>
      <c r="AK71" s="596"/>
      <c r="AL71" s="596"/>
      <c r="AM71" s="596"/>
      <c r="AN71" s="596"/>
      <c r="AO71" s="596"/>
      <c r="AP71" s="596"/>
      <c r="AQ71" s="596"/>
      <c r="AR71" s="596"/>
      <c r="AS71" s="596"/>
      <c r="AT71" s="596"/>
      <c r="AU71" s="596"/>
      <c r="AV71" s="596"/>
      <c r="AW71" s="596"/>
      <c r="AX71" s="596"/>
      <c r="AY71" s="596"/>
      <c r="AZ71" s="596"/>
      <c r="BA71" s="596"/>
      <c r="BB71" s="596"/>
      <c r="BC71" s="596"/>
      <c r="BD71" s="596"/>
    </row>
    <row r="72" spans="1:56" ht="14.25" customHeight="1">
      <c r="A72" s="61"/>
      <c r="B72" s="61"/>
      <c r="C72" s="61"/>
      <c r="D72" s="61"/>
      <c r="E72" s="61"/>
      <c r="F72" s="61"/>
      <c r="G72" s="61"/>
      <c r="H72" s="61"/>
      <c r="I72" s="61"/>
      <c r="J72" s="61"/>
      <c r="K72" s="61"/>
      <c r="L72" s="43" t="e">
        <f t="shared" si="2"/>
        <v>#N/A</v>
      </c>
      <c r="M72" s="81"/>
      <c r="N72" s="1" t="str">
        <f t="shared" si="5"/>
        <v>建設機械保有状況</v>
      </c>
      <c r="O72" s="1108" t="e">
        <f>CONCATENATE("　○建設機械の保有状況　（様式-",L72,"）")</f>
        <v>#N/A</v>
      </c>
      <c r="P72" s="1109"/>
      <c r="Q72" s="1109"/>
      <c r="R72" s="1109"/>
      <c r="S72" s="1109"/>
      <c r="T72" s="1109"/>
      <c r="U72" s="1109"/>
      <c r="V72" s="1110"/>
      <c r="W72" s="61"/>
      <c r="X72" s="61"/>
      <c r="Y72" s="61"/>
      <c r="Z72" s="61"/>
      <c r="AA72" s="61"/>
      <c r="AB72" s="61"/>
      <c r="AC72" s="61"/>
      <c r="AD72" s="61"/>
      <c r="AE72" s="61"/>
      <c r="AF72" s="61"/>
      <c r="AG72" s="61"/>
      <c r="AH72" s="61"/>
      <c r="AI72" s="61"/>
      <c r="AJ72" s="61"/>
      <c r="AK72" s="596"/>
      <c r="AL72" s="596"/>
      <c r="AM72" s="596"/>
      <c r="AN72" s="596"/>
      <c r="AO72" s="596"/>
      <c r="AP72" s="596"/>
      <c r="AQ72" s="596"/>
      <c r="AR72" s="596"/>
      <c r="AS72" s="596"/>
      <c r="AT72" s="596"/>
      <c r="AU72" s="596"/>
      <c r="AV72" s="596"/>
      <c r="AW72" s="596"/>
      <c r="AX72" s="596"/>
      <c r="AY72" s="596"/>
      <c r="AZ72" s="596"/>
      <c r="BA72" s="596"/>
      <c r="BB72" s="596"/>
      <c r="BC72" s="596"/>
      <c r="BD72" s="596"/>
    </row>
    <row r="73" spans="1:56" ht="14.25" customHeight="1">
      <c r="A73" s="62" t="s">
        <v>451</v>
      </c>
      <c r="B73" s="62"/>
      <c r="C73" s="61"/>
      <c r="D73" s="61"/>
      <c r="E73" s="61"/>
      <c r="F73" s="61"/>
      <c r="G73" s="61"/>
      <c r="H73" s="61"/>
      <c r="I73" s="61"/>
      <c r="J73" s="61"/>
      <c r="K73" s="61"/>
      <c r="L73" s="43" t="e">
        <f t="shared" si="2"/>
        <v>#N/A</v>
      </c>
      <c r="M73" s="81"/>
      <c r="N73" s="1" t="str">
        <f t="shared" si="5"/>
        <v>登録基幹技能者</v>
      </c>
      <c r="O73" s="1108" t="e">
        <f>CONCATENATE("　○登録基幹技能者の配置　（様式-",L73,"）")</f>
        <v>#N/A</v>
      </c>
      <c r="P73" s="1109"/>
      <c r="Q73" s="1109"/>
      <c r="R73" s="1109"/>
      <c r="S73" s="1109"/>
      <c r="T73" s="1109"/>
      <c r="U73" s="1109"/>
      <c r="V73" s="1110"/>
      <c r="W73" s="61"/>
      <c r="X73" s="61"/>
      <c r="Y73" s="61"/>
      <c r="Z73" s="61"/>
      <c r="AA73" s="61"/>
      <c r="AB73" s="61"/>
      <c r="AC73" s="61"/>
      <c r="AD73" s="61"/>
      <c r="AE73" s="61"/>
      <c r="AF73" s="61"/>
      <c r="AG73" s="61"/>
      <c r="AH73" s="61"/>
      <c r="AI73" s="61"/>
      <c r="AJ73" s="61"/>
      <c r="AK73" s="596"/>
      <c r="AL73" s="596"/>
      <c r="AM73" s="596"/>
      <c r="AN73" s="596"/>
      <c r="AO73" s="596"/>
      <c r="AP73" s="596"/>
      <c r="AQ73" s="596"/>
      <c r="AR73" s="596"/>
      <c r="AS73" s="596"/>
      <c r="AT73" s="596"/>
      <c r="AU73" s="596"/>
      <c r="AV73" s="596"/>
      <c r="AW73" s="596"/>
      <c r="AX73" s="596"/>
      <c r="AY73" s="596"/>
      <c r="AZ73" s="596"/>
      <c r="BA73" s="596"/>
      <c r="BB73" s="596"/>
      <c r="BC73" s="596"/>
      <c r="BD73" s="596"/>
    </row>
    <row r="74" spans="1:56" ht="14.25" customHeight="1">
      <c r="A74" s="61"/>
      <c r="B74" s="61" t="s">
        <v>632</v>
      </c>
      <c r="C74" s="61"/>
      <c r="D74" s="61"/>
      <c r="E74" s="61"/>
      <c r="F74" s="61"/>
      <c r="G74" s="61"/>
      <c r="H74" s="61"/>
      <c r="I74" s="61"/>
      <c r="J74" s="61"/>
      <c r="K74" s="61"/>
      <c r="L74" s="43" t="e">
        <f t="shared" si="2"/>
        <v>#N/A</v>
      </c>
      <c r="M74" s="81"/>
      <c r="N74" s="1" t="str">
        <f t="shared" si="5"/>
        <v>ＩＣＴ活用工事施工実績</v>
      </c>
      <c r="O74" s="1108" t="e">
        <f>CONCATENATE("　○ＩＣＴ活用工事の施工実績　（様式-",L74,"）")</f>
        <v>#N/A</v>
      </c>
      <c r="P74" s="1109"/>
      <c r="Q74" s="1109"/>
      <c r="R74" s="1109"/>
      <c r="S74" s="1109"/>
      <c r="T74" s="1109"/>
      <c r="U74" s="1109"/>
      <c r="V74" s="1110"/>
      <c r="W74" s="61"/>
      <c r="X74" s="61"/>
      <c r="Y74" s="61"/>
      <c r="Z74" s="61"/>
      <c r="AA74" s="61"/>
      <c r="AB74" s="61"/>
      <c r="AC74" s="61"/>
      <c r="AD74" s="61"/>
      <c r="AE74" s="61"/>
      <c r="AF74" s="61"/>
      <c r="AG74" s="61"/>
      <c r="AH74" s="61"/>
      <c r="AI74" s="61"/>
      <c r="AJ74" s="61"/>
      <c r="AK74" s="596"/>
      <c r="AL74" s="596"/>
      <c r="AM74" s="596"/>
      <c r="AN74" s="596"/>
      <c r="AO74" s="596"/>
      <c r="AP74" s="596"/>
      <c r="AQ74" s="596"/>
      <c r="AR74" s="596"/>
      <c r="AS74" s="596"/>
      <c r="AT74" s="596"/>
      <c r="AU74" s="596"/>
      <c r="AV74" s="596"/>
      <c r="AW74" s="596"/>
      <c r="AX74" s="596"/>
      <c r="AY74" s="596"/>
      <c r="AZ74" s="596"/>
      <c r="BA74" s="596"/>
      <c r="BB74" s="596"/>
      <c r="BC74" s="596"/>
      <c r="BD74" s="596"/>
    </row>
    <row r="75" spans="1:56" ht="14.25" customHeight="1">
      <c r="A75" s="61"/>
      <c r="B75" s="67" t="s">
        <v>420</v>
      </c>
      <c r="C75" s="61"/>
      <c r="D75" s="61"/>
      <c r="E75" s="61"/>
      <c r="F75" s="61"/>
      <c r="G75" s="61"/>
      <c r="H75" s="61"/>
      <c r="I75" s="61"/>
      <c r="J75" s="61"/>
      <c r="K75" s="61"/>
      <c r="L75" s="43" t="e">
        <f t="shared" si="2"/>
        <v>#N/A</v>
      </c>
      <c r="M75" s="81"/>
      <c r="N75" s="1" t="str">
        <f t="shared" si="5"/>
        <v>CCUSの活用</v>
      </c>
      <c r="O75" s="1108" t="e">
        <f>CONCATENATE("　○建設キャリアアップシステム（CCUS）の活用　（様式-",L75,"）")</f>
        <v>#N/A</v>
      </c>
      <c r="P75" s="1109"/>
      <c r="Q75" s="1109"/>
      <c r="R75" s="1109"/>
      <c r="S75" s="1109"/>
      <c r="T75" s="1109"/>
      <c r="U75" s="1109"/>
      <c r="V75" s="1110"/>
      <c r="W75" s="61"/>
      <c r="X75" s="61"/>
      <c r="Y75" s="61"/>
      <c r="Z75" s="61"/>
      <c r="AA75" s="61"/>
      <c r="AB75" s="61"/>
      <c r="AC75" s="61"/>
      <c r="AD75" s="61"/>
      <c r="AE75" s="61"/>
      <c r="AF75" s="61"/>
      <c r="AG75" s="61"/>
      <c r="AH75" s="61"/>
      <c r="AI75" s="61"/>
      <c r="AJ75" s="61"/>
      <c r="AK75" s="596"/>
      <c r="AL75" s="596"/>
      <c r="AM75" s="596"/>
      <c r="AN75" s="596"/>
      <c r="AO75" s="596"/>
      <c r="AP75" s="596"/>
      <c r="AQ75" s="596"/>
      <c r="AR75" s="596"/>
      <c r="AS75" s="596"/>
      <c r="AT75" s="596"/>
      <c r="AU75" s="596"/>
      <c r="AV75" s="596"/>
      <c r="AW75" s="596"/>
      <c r="AX75" s="596"/>
      <c r="AY75" s="596"/>
      <c r="AZ75" s="596"/>
      <c r="BA75" s="596"/>
      <c r="BB75" s="596"/>
      <c r="BC75" s="596"/>
      <c r="BD75" s="596"/>
    </row>
    <row r="76" spans="1:56" s="6" customFormat="1" ht="14.25" customHeight="1">
      <c r="A76" s="61"/>
      <c r="B76" s="67" t="s">
        <v>593</v>
      </c>
      <c r="C76" s="61"/>
      <c r="D76" s="61"/>
      <c r="E76" s="61"/>
      <c r="F76" s="61"/>
      <c r="G76" s="61"/>
      <c r="H76" s="61"/>
      <c r="I76" s="61"/>
      <c r="J76" s="61"/>
      <c r="K76" s="61"/>
      <c r="L76" s="43" t="e">
        <f t="shared" si="2"/>
        <v>#N/A</v>
      </c>
      <c r="M76" s="81"/>
      <c r="N76" s="1" t="s">
        <v>1418</v>
      </c>
      <c r="O76" s="1111" t="s">
        <v>367</v>
      </c>
      <c r="P76" s="1112"/>
      <c r="Q76" s="1112"/>
      <c r="R76" s="1112"/>
      <c r="S76" s="1112"/>
      <c r="T76" s="1112"/>
      <c r="U76" s="1112"/>
      <c r="V76" s="1113"/>
      <c r="W76" s="61"/>
      <c r="X76" s="61"/>
      <c r="Y76" s="61"/>
      <c r="Z76" s="61"/>
      <c r="AA76" s="61"/>
      <c r="AB76" s="61"/>
      <c r="AC76" s="61"/>
      <c r="AD76" s="61"/>
      <c r="AE76" s="61"/>
      <c r="AF76" s="61"/>
      <c r="AG76" s="61"/>
      <c r="AH76" s="61"/>
      <c r="AI76" s="61"/>
      <c r="AJ76" s="61"/>
      <c r="AK76" s="596"/>
      <c r="AL76" s="596"/>
      <c r="AM76" s="596"/>
      <c r="AN76" s="596"/>
      <c r="AO76" s="596"/>
      <c r="AP76" s="596"/>
      <c r="AQ76" s="596"/>
      <c r="AR76" s="596"/>
      <c r="AS76" s="596"/>
      <c r="AT76" s="596"/>
      <c r="AU76" s="596"/>
      <c r="AV76" s="596"/>
      <c r="AW76" s="596"/>
      <c r="AX76" s="596"/>
      <c r="AY76" s="596"/>
      <c r="AZ76" s="596"/>
      <c r="BA76" s="596"/>
      <c r="BB76" s="596"/>
      <c r="BC76" s="596"/>
      <c r="BD76" s="596"/>
    </row>
    <row r="77" spans="1:56" s="6" customFormat="1" ht="14.25" customHeight="1">
      <c r="A77" s="61"/>
      <c r="B77" s="67" t="s">
        <v>594</v>
      </c>
      <c r="C77" s="61"/>
      <c r="D77" s="61"/>
      <c r="E77" s="61"/>
      <c r="F77" s="61"/>
      <c r="G77" s="61"/>
      <c r="H77" s="61"/>
      <c r="I77" s="61"/>
      <c r="J77" s="61"/>
      <c r="K77" s="61"/>
      <c r="L77" s="43" t="e">
        <f t="shared" si="2"/>
        <v>#N/A</v>
      </c>
      <c r="M77" s="81"/>
      <c r="N77" s="1">
        <v>0</v>
      </c>
      <c r="O77" s="1120" t="s">
        <v>1422</v>
      </c>
      <c r="P77" s="1121"/>
      <c r="Q77" s="1121"/>
      <c r="R77" s="1121"/>
      <c r="S77" s="1121"/>
      <c r="T77" s="1121"/>
      <c r="U77" s="1121"/>
      <c r="V77" s="1122"/>
      <c r="W77" s="61"/>
      <c r="X77" s="61"/>
      <c r="Y77" s="61"/>
      <c r="Z77" s="61"/>
      <c r="AA77" s="61"/>
      <c r="AB77" s="61"/>
      <c r="AC77" s="61"/>
      <c r="AD77" s="61"/>
      <c r="AE77" s="61"/>
      <c r="AF77" s="61"/>
      <c r="AG77" s="61"/>
      <c r="AH77" s="61"/>
      <c r="AI77" s="61"/>
      <c r="AJ77" s="61"/>
      <c r="AK77" s="596"/>
      <c r="AL77" s="596"/>
      <c r="AM77" s="596"/>
      <c r="AN77" s="596"/>
      <c r="AO77" s="596"/>
      <c r="AP77" s="596"/>
      <c r="AQ77" s="596"/>
      <c r="AR77" s="596"/>
      <c r="AS77" s="596"/>
      <c r="AT77" s="596"/>
      <c r="AU77" s="596"/>
      <c r="AV77" s="596"/>
      <c r="AW77" s="596"/>
      <c r="AX77" s="596"/>
      <c r="AY77" s="596"/>
      <c r="AZ77" s="596"/>
      <c r="BA77" s="596"/>
      <c r="BB77" s="596"/>
      <c r="BC77" s="596"/>
      <c r="BD77" s="596"/>
    </row>
    <row r="78" spans="1:56" ht="14.25" customHeight="1">
      <c r="A78" s="61"/>
      <c r="B78" s="67" t="s">
        <v>424</v>
      </c>
      <c r="C78" s="61"/>
      <c r="D78" s="61"/>
      <c r="E78" s="61"/>
      <c r="F78" s="61"/>
      <c r="G78" s="61"/>
      <c r="H78" s="61"/>
      <c r="I78" s="61"/>
      <c r="J78" s="61"/>
      <c r="K78" s="61"/>
      <c r="L78" s="43" t="str">
        <f t="shared" si="2"/>
        <v>１３</v>
      </c>
      <c r="M78" s="80" t="s">
        <v>364</v>
      </c>
      <c r="N78" s="1" t="str">
        <f t="shared" ref="N78:N83" si="6">O6</f>
        <v>近隣施工実績</v>
      </c>
      <c r="O78" s="1111" t="str">
        <f>CONCATENATE("　○地理的条件（近隣地域での施工実績）　（様式-",L78,"）")</f>
        <v>　○地理的条件（近隣地域での施工実績）　（様式-１３）</v>
      </c>
      <c r="P78" s="1112"/>
      <c r="Q78" s="1112"/>
      <c r="R78" s="1112"/>
      <c r="S78" s="1112"/>
      <c r="T78" s="1112"/>
      <c r="U78" s="1112"/>
      <c r="V78" s="1113"/>
      <c r="W78" s="61"/>
      <c r="X78" s="61"/>
      <c r="Y78" s="61"/>
      <c r="Z78" s="61"/>
      <c r="AA78" s="61"/>
      <c r="AB78" s="61"/>
      <c r="AC78" s="61"/>
      <c r="AD78" s="61"/>
      <c r="AE78" s="61"/>
      <c r="AF78" s="61"/>
      <c r="AG78" s="61"/>
      <c r="AH78" s="61"/>
      <c r="AI78" s="61"/>
      <c r="AJ78" s="61"/>
      <c r="AK78" s="596"/>
      <c r="AL78" s="596"/>
      <c r="AM78" s="596"/>
      <c r="AN78" s="596"/>
      <c r="AO78" s="596"/>
      <c r="AP78" s="596"/>
      <c r="AQ78" s="596"/>
      <c r="AR78" s="596"/>
      <c r="AS78" s="596"/>
      <c r="AT78" s="596"/>
      <c r="AU78" s="596"/>
      <c r="AV78" s="596"/>
      <c r="AW78" s="596"/>
      <c r="AX78" s="596"/>
      <c r="AY78" s="596"/>
      <c r="AZ78" s="596"/>
      <c r="BA78" s="596"/>
      <c r="BB78" s="596"/>
      <c r="BC78" s="596"/>
      <c r="BD78" s="596"/>
    </row>
    <row r="79" spans="1:56" ht="14.25" customHeight="1">
      <c r="A79" s="61"/>
      <c r="B79" s="67"/>
      <c r="C79" s="61"/>
      <c r="D79" s="61"/>
      <c r="E79" s="61"/>
      <c r="F79" s="61"/>
      <c r="G79" s="61"/>
      <c r="H79" s="61"/>
      <c r="I79" s="61"/>
      <c r="J79" s="61"/>
      <c r="K79" s="61"/>
      <c r="L79" s="43" t="e">
        <f t="shared" si="2"/>
        <v>#N/A</v>
      </c>
      <c r="M79" s="81"/>
      <c r="N79" s="1" t="str">
        <f t="shared" si="6"/>
        <v>会社所在地</v>
      </c>
      <c r="O79" s="1111" t="e">
        <f>CONCATENATE("　○地理的条件（会社所在地）　（様式-",L79,"）")</f>
        <v>#N/A</v>
      </c>
      <c r="P79" s="1112"/>
      <c r="Q79" s="1112"/>
      <c r="R79" s="1112"/>
      <c r="S79" s="1112"/>
      <c r="T79" s="1112"/>
      <c r="U79" s="1112"/>
      <c r="V79" s="1113"/>
      <c r="W79" s="61"/>
      <c r="X79" s="61"/>
      <c r="Y79" s="61"/>
      <c r="Z79" s="61"/>
      <c r="AA79" s="61"/>
      <c r="AB79" s="61"/>
      <c r="AC79" s="61"/>
      <c r="AD79" s="61"/>
      <c r="AE79" s="61"/>
      <c r="AF79" s="61"/>
      <c r="AG79" s="61"/>
      <c r="AH79" s="61"/>
      <c r="AI79" s="61"/>
      <c r="AJ79" s="61"/>
      <c r="AK79" s="596"/>
      <c r="AL79" s="596"/>
      <c r="AM79" s="596"/>
      <c r="AN79" s="596"/>
      <c r="AO79" s="596"/>
      <c r="AP79" s="596"/>
      <c r="AQ79" s="596"/>
      <c r="AR79" s="596"/>
      <c r="AS79" s="596"/>
      <c r="AT79" s="596"/>
      <c r="AU79" s="596"/>
      <c r="AV79" s="596"/>
      <c r="AW79" s="596"/>
      <c r="AX79" s="596"/>
      <c r="AY79" s="596"/>
      <c r="AZ79" s="596"/>
      <c r="BA79" s="596"/>
      <c r="BB79" s="596"/>
      <c r="BC79" s="596"/>
      <c r="BD79" s="596"/>
    </row>
    <row r="80" spans="1:56" ht="14.25" customHeight="1">
      <c r="A80" s="62" t="s">
        <v>491</v>
      </c>
      <c r="B80" s="62"/>
      <c r="C80" s="61"/>
      <c r="D80" s="61"/>
      <c r="E80" s="61"/>
      <c r="F80" s="61"/>
      <c r="G80" s="61"/>
      <c r="H80" s="61"/>
      <c r="I80" s="61"/>
      <c r="J80" s="61"/>
      <c r="K80" s="61"/>
      <c r="L80" s="43" t="e">
        <f t="shared" si="2"/>
        <v>#N/A</v>
      </c>
      <c r="M80" s="81"/>
      <c r="N80" s="1" t="str">
        <f t="shared" si="6"/>
        <v>工場・会社所在地</v>
      </c>
      <c r="O80" s="1111" t="e">
        <f>CONCATENATE("　○地理的条件（橋梁用桁製作の機能を有する工場及び建設業法上の営業所所在地）　（様式-",L80,"）")</f>
        <v>#N/A</v>
      </c>
      <c r="P80" s="1112"/>
      <c r="Q80" s="1112"/>
      <c r="R80" s="1112"/>
      <c r="S80" s="1112"/>
      <c r="T80" s="1112"/>
      <c r="U80" s="1112"/>
      <c r="V80" s="1113"/>
      <c r="W80" s="61"/>
      <c r="X80" s="61"/>
      <c r="Y80" s="61"/>
      <c r="Z80" s="61"/>
      <c r="AA80" s="61"/>
      <c r="AB80" s="61"/>
      <c r="AC80" s="61"/>
      <c r="AD80" s="61"/>
      <c r="AE80" s="61"/>
      <c r="AF80" s="61"/>
      <c r="AG80" s="61"/>
      <c r="AH80" s="61"/>
      <c r="AI80" s="61"/>
      <c r="AJ80" s="61"/>
      <c r="AK80" s="596"/>
      <c r="AL80" s="596"/>
      <c r="AM80" s="596"/>
      <c r="AN80" s="596"/>
      <c r="AO80" s="596"/>
      <c r="AP80" s="596"/>
      <c r="AQ80" s="596"/>
      <c r="AR80" s="596"/>
      <c r="AS80" s="596"/>
      <c r="AT80" s="596"/>
      <c r="AU80" s="596"/>
      <c r="AV80" s="596"/>
      <c r="AW80" s="596"/>
      <c r="AX80" s="596"/>
      <c r="AY80" s="596"/>
      <c r="AZ80" s="596"/>
      <c r="BA80" s="596"/>
      <c r="BB80" s="596"/>
      <c r="BC80" s="596"/>
      <c r="BD80" s="596"/>
    </row>
    <row r="81" spans="1:56">
      <c r="A81" s="61"/>
      <c r="B81" s="67" t="s">
        <v>443</v>
      </c>
      <c r="C81" s="61"/>
      <c r="D81" s="61"/>
      <c r="E81" s="61"/>
      <c r="F81" s="61"/>
      <c r="G81" s="61"/>
      <c r="H81" s="61"/>
      <c r="I81" s="61"/>
      <c r="J81" s="61"/>
      <c r="K81" s="61"/>
      <c r="L81" s="43" t="e">
        <f t="shared" si="2"/>
        <v>#N/A</v>
      </c>
      <c r="M81" s="81"/>
      <c r="N81" s="1" t="str">
        <f t="shared" si="6"/>
        <v>サポート拠点</v>
      </c>
      <c r="O81" s="1111" t="e">
        <f>CONCATENATE("　○地理的条件（サポート拠点の所在地及び技術者の在籍）　（様式-",L81,"）")</f>
        <v>#N/A</v>
      </c>
      <c r="P81" s="1112"/>
      <c r="Q81" s="1112"/>
      <c r="R81" s="1112"/>
      <c r="S81" s="1112"/>
      <c r="T81" s="1112"/>
      <c r="U81" s="1112"/>
      <c r="V81" s="1113"/>
      <c r="W81" s="61"/>
      <c r="X81" s="61"/>
      <c r="Y81" s="61"/>
      <c r="Z81" s="61"/>
      <c r="AA81" s="61"/>
      <c r="AB81" s="61"/>
      <c r="AC81" s="61"/>
      <c r="AD81" s="61"/>
      <c r="AE81" s="61"/>
      <c r="AF81" s="61"/>
      <c r="AG81" s="61"/>
      <c r="AH81" s="61"/>
      <c r="AI81" s="61"/>
      <c r="AJ81" s="61"/>
      <c r="AK81" s="596"/>
      <c r="AL81" s="596"/>
      <c r="AM81" s="596"/>
      <c r="AN81" s="596"/>
      <c r="AO81" s="596"/>
      <c r="AP81" s="596"/>
      <c r="AQ81" s="596"/>
      <c r="AR81" s="596"/>
      <c r="AS81" s="596"/>
      <c r="AT81" s="596"/>
      <c r="AU81" s="596"/>
      <c r="AV81" s="596"/>
      <c r="AW81" s="596"/>
      <c r="AX81" s="596"/>
      <c r="AY81" s="596"/>
      <c r="AZ81" s="596"/>
      <c r="BA81" s="596"/>
      <c r="BB81" s="596"/>
      <c r="BC81" s="596"/>
      <c r="BD81" s="596"/>
    </row>
    <row r="82" spans="1:56">
      <c r="A82" s="61"/>
      <c r="B82" s="67" t="s">
        <v>446</v>
      </c>
      <c r="C82" s="61"/>
      <c r="D82" s="61"/>
      <c r="E82" s="61"/>
      <c r="F82" s="61"/>
      <c r="G82" s="61"/>
      <c r="H82" s="61"/>
      <c r="I82" s="61"/>
      <c r="J82" s="61"/>
      <c r="K82" s="61"/>
      <c r="L82" s="43" t="e">
        <f t="shared" si="2"/>
        <v>#N/A</v>
      </c>
      <c r="M82" s="81"/>
      <c r="N82" s="1" t="str">
        <f t="shared" si="6"/>
        <v>-</v>
      </c>
      <c r="O82" s="1111" t="s">
        <v>367</v>
      </c>
      <c r="P82" s="1112"/>
      <c r="Q82" s="1112"/>
      <c r="R82" s="1112"/>
      <c r="S82" s="1112"/>
      <c r="T82" s="1112"/>
      <c r="U82" s="1112"/>
      <c r="V82" s="1113"/>
      <c r="W82" s="61"/>
      <c r="X82" s="61"/>
      <c r="Y82" s="61"/>
      <c r="Z82" s="61"/>
      <c r="AA82" s="61"/>
      <c r="AB82" s="61"/>
      <c r="AC82" s="61"/>
      <c r="AD82" s="61"/>
      <c r="AE82" s="61"/>
      <c r="AF82" s="61"/>
      <c r="AG82" s="61"/>
      <c r="AH82" s="61"/>
      <c r="AI82" s="61"/>
      <c r="AJ82" s="61"/>
      <c r="AK82" s="596"/>
      <c r="AL82" s="596"/>
      <c r="AM82" s="596"/>
      <c r="AN82" s="596"/>
      <c r="AO82" s="596"/>
      <c r="AP82" s="596"/>
      <c r="AQ82" s="596"/>
      <c r="AR82" s="596"/>
      <c r="AS82" s="596"/>
      <c r="AT82" s="596"/>
      <c r="AU82" s="596"/>
      <c r="AV82" s="596"/>
      <c r="AW82" s="596"/>
      <c r="AX82" s="596"/>
      <c r="AY82" s="596"/>
      <c r="AZ82" s="596"/>
      <c r="BA82" s="596"/>
      <c r="BB82" s="596"/>
      <c r="BC82" s="596"/>
      <c r="BD82" s="596"/>
    </row>
    <row r="83" spans="1:56" ht="13.5" thickBot="1">
      <c r="A83" s="61"/>
      <c r="B83" s="61"/>
      <c r="C83" s="61"/>
      <c r="D83" s="61"/>
      <c r="E83" s="61"/>
      <c r="F83" s="61"/>
      <c r="G83" s="61"/>
      <c r="H83" s="61"/>
      <c r="I83" s="61"/>
      <c r="J83" s="61"/>
      <c r="K83" s="61"/>
      <c r="L83" s="43" t="e">
        <f t="shared" si="2"/>
        <v>#N/A</v>
      </c>
      <c r="M83" s="82"/>
      <c r="N83" s="1">
        <f t="shared" si="6"/>
        <v>0</v>
      </c>
      <c r="O83" s="1117" t="s">
        <v>391</v>
      </c>
      <c r="P83" s="1118"/>
      <c r="Q83" s="1118"/>
      <c r="R83" s="1118"/>
      <c r="S83" s="1118"/>
      <c r="T83" s="1118"/>
      <c r="U83" s="1118"/>
      <c r="V83" s="1119"/>
      <c r="W83" s="61"/>
      <c r="X83" s="61"/>
      <c r="Y83" s="61"/>
      <c r="Z83" s="61"/>
      <c r="AA83" s="61"/>
      <c r="AB83" s="61"/>
      <c r="AC83" s="61"/>
      <c r="AD83" s="61"/>
      <c r="AE83" s="61"/>
      <c r="AF83" s="61"/>
      <c r="AG83" s="61"/>
      <c r="AH83" s="61"/>
      <c r="AI83" s="61"/>
      <c r="AJ83" s="61"/>
      <c r="AK83" s="596"/>
      <c r="AL83" s="596"/>
      <c r="AM83" s="596"/>
      <c r="AN83" s="596"/>
      <c r="AO83" s="596"/>
      <c r="AP83" s="596"/>
      <c r="AQ83" s="596"/>
      <c r="AR83" s="596"/>
      <c r="AS83" s="596"/>
      <c r="AT83" s="596"/>
      <c r="AU83" s="596"/>
      <c r="AV83" s="596"/>
      <c r="AW83" s="596"/>
      <c r="AX83" s="596"/>
      <c r="AY83" s="596"/>
      <c r="AZ83" s="596"/>
      <c r="BA83" s="596"/>
      <c r="BB83" s="596"/>
      <c r="BC83" s="596"/>
      <c r="BD83" s="596"/>
    </row>
    <row r="84" spans="1:56" ht="13.5" thickTop="1">
      <c r="A84" s="61"/>
      <c r="B84" s="61" t="s">
        <v>444</v>
      </c>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596"/>
      <c r="AL84" s="596"/>
      <c r="AM84" s="596"/>
      <c r="AN84" s="596"/>
      <c r="AO84" s="596"/>
      <c r="AP84" s="596"/>
      <c r="AQ84" s="596"/>
      <c r="AR84" s="596"/>
      <c r="AS84" s="596"/>
      <c r="AT84" s="596"/>
      <c r="AU84" s="596"/>
      <c r="AV84" s="596"/>
      <c r="AW84" s="596"/>
      <c r="AX84" s="596"/>
      <c r="AY84" s="596"/>
      <c r="AZ84" s="596"/>
      <c r="BA84" s="596"/>
      <c r="BB84" s="596"/>
      <c r="BC84" s="596"/>
      <c r="BD84" s="596"/>
    </row>
    <row r="85" spans="1:56">
      <c r="A85" s="61"/>
      <c r="B85" s="67" t="s">
        <v>447</v>
      </c>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596"/>
      <c r="AL85" s="596"/>
      <c r="AM85" s="596"/>
      <c r="AN85" s="596"/>
      <c r="AO85" s="596"/>
      <c r="AP85" s="596"/>
      <c r="AQ85" s="596"/>
      <c r="AR85" s="596"/>
      <c r="AS85" s="596"/>
      <c r="AT85" s="596"/>
      <c r="AU85" s="596"/>
      <c r="AV85" s="596"/>
      <c r="AW85" s="596"/>
      <c r="AX85" s="596"/>
      <c r="AY85" s="596"/>
      <c r="AZ85" s="596"/>
      <c r="BA85" s="596"/>
      <c r="BB85" s="596"/>
      <c r="BC85" s="596"/>
      <c r="BD85" s="596"/>
    </row>
    <row r="86" spans="1:56">
      <c r="A86" s="61"/>
      <c r="B86" s="61" t="s">
        <v>492</v>
      </c>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596"/>
      <c r="AL86" s="596"/>
      <c r="AM86" s="596"/>
      <c r="AN86" s="596"/>
      <c r="AO86" s="596"/>
      <c r="AP86" s="596"/>
      <c r="AQ86" s="596"/>
      <c r="AR86" s="596"/>
      <c r="AS86" s="596"/>
      <c r="AT86" s="596"/>
      <c r="AU86" s="596"/>
      <c r="AV86" s="596"/>
      <c r="AW86" s="596"/>
      <c r="AX86" s="596"/>
      <c r="AY86" s="596"/>
      <c r="AZ86" s="596"/>
      <c r="BA86" s="596"/>
      <c r="BB86" s="596"/>
      <c r="BC86" s="596"/>
      <c r="BD86" s="596"/>
    </row>
    <row r="87" spans="1:56">
      <c r="A87" s="61"/>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596"/>
      <c r="AL87" s="596"/>
      <c r="AM87" s="596"/>
      <c r="AN87" s="596"/>
      <c r="AO87" s="596"/>
      <c r="AP87" s="596"/>
      <c r="AQ87" s="596"/>
      <c r="AR87" s="596"/>
      <c r="AS87" s="596"/>
      <c r="AT87" s="596"/>
      <c r="AU87" s="596"/>
      <c r="AV87" s="596"/>
      <c r="AW87" s="596"/>
      <c r="AX87" s="596"/>
      <c r="AY87" s="596"/>
      <c r="AZ87" s="596"/>
      <c r="BA87" s="596"/>
      <c r="BB87" s="596"/>
      <c r="BC87" s="596"/>
      <c r="BD87" s="596"/>
    </row>
    <row r="88" spans="1:56">
      <c r="A88" s="61"/>
      <c r="B88" s="61" t="s">
        <v>445</v>
      </c>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596"/>
      <c r="AL88" s="596"/>
      <c r="AM88" s="596"/>
      <c r="AN88" s="596"/>
      <c r="AO88" s="596"/>
      <c r="AP88" s="596"/>
      <c r="AQ88" s="596"/>
      <c r="AR88" s="596"/>
      <c r="AS88" s="596"/>
      <c r="AT88" s="596"/>
      <c r="AU88" s="596"/>
      <c r="AV88" s="596"/>
      <c r="AW88" s="596"/>
      <c r="AX88" s="596"/>
      <c r="AY88" s="596"/>
      <c r="AZ88" s="596"/>
      <c r="BA88" s="596"/>
      <c r="BB88" s="596"/>
      <c r="BC88" s="596"/>
      <c r="BD88" s="596"/>
    </row>
    <row r="89" spans="1:56">
      <c r="A89" s="61"/>
      <c r="B89" s="61" t="s">
        <v>493</v>
      </c>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596"/>
      <c r="AL89" s="596"/>
      <c r="AM89" s="596"/>
      <c r="AN89" s="596"/>
      <c r="AO89" s="596"/>
      <c r="AP89" s="596"/>
      <c r="AQ89" s="596"/>
      <c r="AR89" s="596"/>
      <c r="AS89" s="596"/>
      <c r="AT89" s="596"/>
      <c r="AU89" s="596"/>
      <c r="AV89" s="596"/>
      <c r="AW89" s="596"/>
      <c r="AX89" s="596"/>
      <c r="AY89" s="596"/>
      <c r="AZ89" s="596"/>
      <c r="BA89" s="596"/>
      <c r="BB89" s="596"/>
      <c r="BC89" s="596"/>
      <c r="BD89" s="596"/>
    </row>
    <row r="90" spans="1:56">
      <c r="A90" s="61"/>
      <c r="B90" s="61" t="s">
        <v>494</v>
      </c>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596"/>
      <c r="AL90" s="596"/>
      <c r="AM90" s="596"/>
      <c r="AN90" s="596"/>
      <c r="AO90" s="596"/>
      <c r="AP90" s="596"/>
      <c r="AQ90" s="596"/>
      <c r="AR90" s="596"/>
      <c r="AS90" s="596"/>
      <c r="AT90" s="596"/>
      <c r="AU90" s="596"/>
      <c r="AV90" s="596"/>
      <c r="AW90" s="596"/>
      <c r="AX90" s="596"/>
      <c r="AY90" s="596"/>
      <c r="AZ90" s="596"/>
      <c r="BA90" s="596"/>
      <c r="BB90" s="596"/>
      <c r="BC90" s="596"/>
      <c r="BD90" s="596"/>
    </row>
    <row r="91" spans="1:56">
      <c r="A91" s="61"/>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596"/>
      <c r="AL91" s="596"/>
      <c r="AM91" s="596"/>
      <c r="AN91" s="596"/>
      <c r="AO91" s="596"/>
      <c r="AP91" s="596"/>
      <c r="AQ91" s="596"/>
      <c r="AR91" s="596"/>
      <c r="AS91" s="596"/>
      <c r="AT91" s="596"/>
      <c r="AU91" s="596"/>
      <c r="AV91" s="596"/>
      <c r="AW91" s="596"/>
      <c r="AX91" s="596"/>
      <c r="AY91" s="596"/>
      <c r="AZ91" s="596"/>
      <c r="BA91" s="596"/>
      <c r="BB91" s="596"/>
      <c r="BC91" s="596"/>
      <c r="BD91" s="596"/>
    </row>
    <row r="92" spans="1:56" ht="14">
      <c r="A92" s="62" t="s">
        <v>452</v>
      </c>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596"/>
      <c r="AL92" s="596"/>
      <c r="AM92" s="596"/>
      <c r="AN92" s="596"/>
      <c r="AO92" s="596"/>
      <c r="AP92" s="596"/>
      <c r="AQ92" s="596"/>
      <c r="AR92" s="596"/>
      <c r="AS92" s="596"/>
      <c r="AT92" s="596"/>
      <c r="AU92" s="596"/>
      <c r="AV92" s="596"/>
      <c r="AW92" s="596"/>
      <c r="AX92" s="596"/>
      <c r="AY92" s="596"/>
      <c r="AZ92" s="596"/>
      <c r="BA92" s="596"/>
      <c r="BB92" s="596"/>
      <c r="BC92" s="596"/>
      <c r="BD92" s="596"/>
    </row>
    <row r="93" spans="1:56">
      <c r="A93" s="61"/>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596"/>
      <c r="AL93" s="596"/>
      <c r="AM93" s="596"/>
      <c r="AN93" s="596"/>
      <c r="AO93" s="596"/>
      <c r="AP93" s="596"/>
      <c r="AQ93" s="596"/>
      <c r="AR93" s="596"/>
      <c r="AS93" s="596"/>
      <c r="AT93" s="596"/>
      <c r="AU93" s="596"/>
      <c r="AV93" s="596"/>
      <c r="AW93" s="596"/>
      <c r="AX93" s="596"/>
      <c r="AY93" s="596"/>
      <c r="AZ93" s="596"/>
      <c r="BA93" s="596"/>
      <c r="BB93" s="596"/>
      <c r="BC93" s="596"/>
      <c r="BD93" s="596"/>
    </row>
    <row r="94" spans="1:56">
      <c r="A94" s="61"/>
      <c r="B94" s="61"/>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596"/>
      <c r="AL94" s="596"/>
      <c r="AM94" s="596"/>
      <c r="AN94" s="596"/>
      <c r="AO94" s="596"/>
      <c r="AP94" s="596"/>
      <c r="AQ94" s="596"/>
      <c r="AR94" s="596"/>
      <c r="AS94" s="596"/>
      <c r="AT94" s="596"/>
      <c r="AU94" s="596"/>
      <c r="AV94" s="596"/>
      <c r="AW94" s="596"/>
      <c r="AX94" s="596"/>
      <c r="AY94" s="596"/>
      <c r="AZ94" s="596"/>
      <c r="BA94" s="596"/>
      <c r="BB94" s="596"/>
      <c r="BC94" s="596"/>
      <c r="BD94" s="596"/>
    </row>
    <row r="95" spans="1:56">
      <c r="A95" s="61"/>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596"/>
      <c r="AL95" s="596"/>
      <c r="AM95" s="596"/>
      <c r="AN95" s="596"/>
      <c r="AO95" s="596"/>
      <c r="AP95" s="596"/>
      <c r="AQ95" s="596"/>
      <c r="AR95" s="596"/>
      <c r="AS95" s="596"/>
      <c r="AT95" s="596"/>
      <c r="AU95" s="596"/>
      <c r="AV95" s="596"/>
      <c r="AW95" s="596"/>
      <c r="AX95" s="596"/>
      <c r="AY95" s="596"/>
      <c r="AZ95" s="596"/>
      <c r="BA95" s="596"/>
      <c r="BB95" s="596"/>
      <c r="BC95" s="596"/>
      <c r="BD95" s="596"/>
    </row>
    <row r="96" spans="1:56">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596"/>
      <c r="AL96" s="596"/>
      <c r="AM96" s="596"/>
      <c r="AN96" s="596"/>
      <c r="AO96" s="596"/>
      <c r="AP96" s="596"/>
      <c r="AQ96" s="596"/>
      <c r="AR96" s="596"/>
      <c r="AS96" s="596"/>
      <c r="AT96" s="596"/>
      <c r="AU96" s="596"/>
      <c r="AV96" s="596"/>
      <c r="AW96" s="596"/>
      <c r="AX96" s="596"/>
      <c r="AY96" s="596"/>
      <c r="AZ96" s="596"/>
      <c r="BA96" s="596"/>
      <c r="BB96" s="596"/>
      <c r="BC96" s="596"/>
      <c r="BD96" s="596"/>
    </row>
    <row r="97" spans="1:56">
      <c r="A97" s="61"/>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596"/>
      <c r="AL97" s="596"/>
      <c r="AM97" s="596"/>
      <c r="AN97" s="596"/>
      <c r="AO97" s="596"/>
      <c r="AP97" s="596"/>
      <c r="AQ97" s="596"/>
      <c r="AR97" s="596"/>
      <c r="AS97" s="596"/>
      <c r="AT97" s="596"/>
      <c r="AU97" s="596"/>
      <c r="AV97" s="596"/>
      <c r="AW97" s="596"/>
      <c r="AX97" s="596"/>
      <c r="AY97" s="596"/>
      <c r="AZ97" s="596"/>
      <c r="BA97" s="596"/>
      <c r="BB97" s="596"/>
      <c r="BC97" s="596"/>
      <c r="BD97" s="596"/>
    </row>
    <row r="98" spans="1:56">
      <c r="A98" s="61"/>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596"/>
      <c r="AL98" s="596"/>
      <c r="AM98" s="596"/>
      <c r="AN98" s="596"/>
      <c r="AO98" s="596"/>
      <c r="AP98" s="596"/>
      <c r="AQ98" s="596"/>
      <c r="AR98" s="596"/>
      <c r="AS98" s="596"/>
      <c r="AT98" s="596"/>
      <c r="AU98" s="596"/>
      <c r="AV98" s="596"/>
      <c r="AW98" s="596"/>
      <c r="AX98" s="596"/>
      <c r="AY98" s="596"/>
      <c r="AZ98" s="596"/>
      <c r="BA98" s="596"/>
      <c r="BB98" s="596"/>
      <c r="BC98" s="596"/>
      <c r="BD98" s="596"/>
    </row>
    <row r="99" spans="1:56">
      <c r="A99" s="61"/>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596"/>
      <c r="AL99" s="596"/>
      <c r="AM99" s="596"/>
      <c r="AN99" s="596"/>
      <c r="AO99" s="596"/>
      <c r="AP99" s="596"/>
      <c r="AQ99" s="596"/>
      <c r="AR99" s="596"/>
      <c r="AS99" s="596"/>
      <c r="AT99" s="596"/>
      <c r="AU99" s="596"/>
      <c r="AV99" s="596"/>
      <c r="AW99" s="596"/>
      <c r="AX99" s="596"/>
      <c r="AY99" s="596"/>
      <c r="AZ99" s="596"/>
      <c r="BA99" s="596"/>
      <c r="BB99" s="596"/>
      <c r="BC99" s="596"/>
      <c r="BD99" s="596"/>
    </row>
    <row r="100" spans="1:56">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596"/>
      <c r="AL100" s="596"/>
      <c r="AM100" s="596"/>
      <c r="AN100" s="596"/>
      <c r="AO100" s="596"/>
      <c r="AP100" s="596"/>
      <c r="AQ100" s="596"/>
      <c r="AR100" s="596"/>
      <c r="AS100" s="596"/>
      <c r="AT100" s="596"/>
      <c r="AU100" s="596"/>
      <c r="AV100" s="596"/>
      <c r="AW100" s="596"/>
      <c r="AX100" s="596"/>
      <c r="AY100" s="596"/>
      <c r="AZ100" s="596"/>
      <c r="BA100" s="596"/>
      <c r="BB100" s="596"/>
      <c r="BC100" s="596"/>
      <c r="BD100" s="596"/>
    </row>
    <row r="101" spans="1:56">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596"/>
      <c r="AL101" s="596"/>
      <c r="AM101" s="596"/>
      <c r="AN101" s="596"/>
      <c r="AO101" s="596"/>
      <c r="AP101" s="596"/>
      <c r="AQ101" s="596"/>
      <c r="AR101" s="596"/>
      <c r="AS101" s="596"/>
      <c r="AT101" s="596"/>
      <c r="AU101" s="596"/>
      <c r="AV101" s="596"/>
      <c r="AW101" s="596"/>
      <c r="AX101" s="596"/>
      <c r="AY101" s="596"/>
      <c r="AZ101" s="596"/>
      <c r="BA101" s="596"/>
      <c r="BB101" s="596"/>
      <c r="BC101" s="596"/>
      <c r="BD101" s="596"/>
    </row>
    <row r="102" spans="1:56">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596"/>
      <c r="AL102" s="596"/>
      <c r="AM102" s="596"/>
      <c r="AN102" s="596"/>
      <c r="AO102" s="596"/>
      <c r="AP102" s="596"/>
      <c r="AQ102" s="596"/>
      <c r="AR102" s="596"/>
      <c r="AS102" s="596"/>
      <c r="AT102" s="596"/>
      <c r="AU102" s="596"/>
      <c r="AV102" s="596"/>
      <c r="AW102" s="596"/>
      <c r="AX102" s="596"/>
      <c r="AY102" s="596"/>
      <c r="AZ102" s="596"/>
      <c r="BA102" s="596"/>
      <c r="BB102" s="596"/>
      <c r="BC102" s="596"/>
      <c r="BD102" s="596"/>
    </row>
    <row r="103" spans="1:56">
      <c r="A103" s="83"/>
      <c r="B103" s="83"/>
      <c r="C103" s="83"/>
      <c r="D103" s="83"/>
      <c r="E103" s="83"/>
      <c r="F103" s="83"/>
      <c r="G103" s="83"/>
      <c r="H103" s="83"/>
      <c r="I103" s="83"/>
      <c r="J103" s="83"/>
      <c r="K103" s="83"/>
    </row>
    <row r="104" spans="1:56">
      <c r="A104" s="83"/>
      <c r="B104" s="83"/>
      <c r="C104" s="83"/>
      <c r="D104" s="83"/>
      <c r="E104" s="83"/>
      <c r="F104" s="83"/>
      <c r="G104" s="83"/>
      <c r="H104" s="83"/>
      <c r="I104" s="83"/>
      <c r="J104" s="83"/>
      <c r="K104" s="83"/>
    </row>
    <row r="105" spans="1:56">
      <c r="A105" s="83"/>
      <c r="B105" s="83"/>
      <c r="C105" s="83"/>
      <c r="D105" s="83"/>
      <c r="E105" s="83"/>
      <c r="F105" s="83"/>
      <c r="G105" s="83"/>
      <c r="H105" s="83"/>
      <c r="I105" s="83"/>
      <c r="J105" s="83"/>
      <c r="K105" s="83"/>
    </row>
    <row r="106" spans="1:56">
      <c r="A106" s="83"/>
      <c r="B106" s="83"/>
      <c r="C106" s="83"/>
      <c r="D106" s="83"/>
      <c r="E106" s="83"/>
      <c r="F106" s="83"/>
      <c r="G106" s="83"/>
      <c r="H106" s="83"/>
      <c r="I106" s="83"/>
      <c r="J106" s="83"/>
      <c r="K106" s="83"/>
    </row>
    <row r="107" spans="1:56">
      <c r="A107" s="83"/>
      <c r="B107" s="83"/>
      <c r="C107" s="83"/>
      <c r="D107" s="83"/>
      <c r="E107" s="83"/>
      <c r="F107" s="83"/>
      <c r="G107" s="83"/>
      <c r="H107" s="83"/>
      <c r="I107" s="83"/>
      <c r="J107" s="83"/>
      <c r="K107" s="83"/>
    </row>
    <row r="108" spans="1:56">
      <c r="A108" s="83"/>
      <c r="B108" s="83"/>
      <c r="C108" s="83"/>
      <c r="D108" s="83"/>
      <c r="E108" s="83"/>
      <c r="F108" s="83"/>
      <c r="G108" s="83"/>
      <c r="H108" s="83"/>
      <c r="I108" s="83"/>
      <c r="J108" s="83"/>
      <c r="K108" s="83"/>
    </row>
    <row r="109" spans="1:56">
      <c r="A109" s="83"/>
      <c r="B109" s="83"/>
      <c r="C109" s="83"/>
      <c r="D109" s="83"/>
      <c r="E109" s="83"/>
      <c r="F109" s="83"/>
      <c r="G109" s="83"/>
      <c r="H109" s="83"/>
      <c r="I109" s="83"/>
      <c r="J109" s="83"/>
      <c r="K109" s="83"/>
    </row>
    <row r="110" spans="1:56">
      <c r="A110" s="83"/>
      <c r="B110" s="83"/>
      <c r="C110" s="83"/>
      <c r="D110" s="83"/>
      <c r="E110" s="83"/>
      <c r="F110" s="83"/>
      <c r="G110" s="83"/>
      <c r="H110" s="83"/>
      <c r="I110" s="83"/>
      <c r="J110" s="83"/>
      <c r="K110" s="83"/>
    </row>
    <row r="241" spans="6:6">
      <c r="F241" s="6"/>
    </row>
  </sheetData>
  <mergeCells count="47">
    <mergeCell ref="O40:V40"/>
    <mergeCell ref="O43:V43"/>
    <mergeCell ref="O44:V44"/>
    <mergeCell ref="O45:V45"/>
    <mergeCell ref="O46:V46"/>
    <mergeCell ref="M49:M55"/>
    <mergeCell ref="O41:V41"/>
    <mergeCell ref="O42:V42"/>
    <mergeCell ref="O72:V72"/>
    <mergeCell ref="O47:V47"/>
    <mergeCell ref="O48:V48"/>
    <mergeCell ref="O49:V49"/>
    <mergeCell ref="O50:V50"/>
    <mergeCell ref="O51:V51"/>
    <mergeCell ref="O52:V52"/>
    <mergeCell ref="O53:V53"/>
    <mergeCell ref="O54:V54"/>
    <mergeCell ref="O55:V55"/>
    <mergeCell ref="O56:V56"/>
    <mergeCell ref="O57:V57"/>
    <mergeCell ref="O83:V83"/>
    <mergeCell ref="O73:V73"/>
    <mergeCell ref="O77:V77"/>
    <mergeCell ref="O78:V78"/>
    <mergeCell ref="O79:V79"/>
    <mergeCell ref="O80:V80"/>
    <mergeCell ref="O81:V81"/>
    <mergeCell ref="O82:V82"/>
    <mergeCell ref="O76:V76"/>
    <mergeCell ref="O74:V74"/>
    <mergeCell ref="O75:V75"/>
    <mergeCell ref="C10:I10"/>
    <mergeCell ref="O68:V68"/>
    <mergeCell ref="O69:V69"/>
    <mergeCell ref="O70:V70"/>
    <mergeCell ref="O71:V71"/>
    <mergeCell ref="O63:V63"/>
    <mergeCell ref="O64:V64"/>
    <mergeCell ref="O65:V65"/>
    <mergeCell ref="O66:V66"/>
    <mergeCell ref="O67:V67"/>
    <mergeCell ref="O58:V58"/>
    <mergeCell ref="O59:V59"/>
    <mergeCell ref="O60:V60"/>
    <mergeCell ref="O61:V61"/>
    <mergeCell ref="O62:V62"/>
    <mergeCell ref="M41:M48"/>
  </mergeCells>
  <phoneticPr fontId="2"/>
  <dataValidations count="9">
    <dataValidation type="list" showInputMessage="1" showErrorMessage="1" sqref="C32:C35">
      <formula1>【技術者】評価項目</formula1>
    </dataValidation>
    <dataValidation type="list" showInputMessage="1" showErrorMessage="1" sqref="C36:C45">
      <formula1>【地域貢献】評価項目</formula1>
    </dataValidation>
    <dataValidation type="list" showInputMessage="1" showErrorMessage="1" sqref="C27:C31">
      <formula1>【企業】評価項目</formula1>
    </dataValidation>
    <dataValidation type="list" showInputMessage="1" showErrorMessage="1" sqref="C46:C47">
      <formula1>【地理的条件】評価項目</formula1>
    </dataValidation>
    <dataValidation type="list" showInputMessage="1" showErrorMessage="1" sqref="E20:E56">
      <formula1>様式番号</formula1>
    </dataValidation>
    <dataValidation type="list" allowBlank="1" showInputMessage="1" showErrorMessage="1" sqref="F20:F47">
      <formula1>評価項目番号</formula1>
    </dataValidation>
    <dataValidation type="list" allowBlank="1" showInputMessage="1" showErrorMessage="1" sqref="G20:G47">
      <formula1>評価項目番号_枝番</formula1>
    </dataValidation>
    <dataValidation type="list" showInputMessage="1" showErrorMessage="1" sqref="C8">
      <formula1>工事種別</formula1>
    </dataValidation>
    <dataValidation type="list" showInputMessage="1" showErrorMessage="1" sqref="C9">
      <formula1>建設工事の種類</formula1>
    </dataValidation>
  </dataValidations>
  <pageMargins left="0" right="0" top="0" bottom="0" header="0.31496062992125984" footer="0.31496062992125984"/>
  <pageSetup paperSize="8" scale="70" fitToWidth="2" orientation="portrait" r:id="rId1"/>
  <colBreaks count="1" manualBreakCount="1">
    <brk id="11" max="97" man="1"/>
  </col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92D050"/>
  </sheetPr>
  <dimension ref="A1:AB45"/>
  <sheetViews>
    <sheetView view="pageBreakPreview" zoomScaleNormal="100" zoomScaleSheetLayoutView="100" workbookViewId="0">
      <selection activeCell="T20" sqref="T20"/>
    </sheetView>
  </sheetViews>
  <sheetFormatPr defaultColWidth="9" defaultRowHeight="13"/>
  <cols>
    <col min="1" max="1" width="5.6328125" style="4" customWidth="1"/>
    <col min="2" max="16" width="5.08984375" style="4" customWidth="1"/>
    <col min="17" max="17" width="5.26953125" style="4" customWidth="1"/>
    <col min="18" max="18" width="5.26953125" style="190" customWidth="1"/>
    <col min="19" max="16384" width="9" style="4"/>
  </cols>
  <sheetData>
    <row r="1" spans="1:22">
      <c r="A1" s="1392" t="str">
        <f>CONCATENATE("（様式－",発注者入力シート!E22,"）")</f>
        <v>（様式－２）</v>
      </c>
      <c r="B1" s="1392"/>
      <c r="C1" s="1392"/>
      <c r="D1" s="1392"/>
      <c r="E1" s="1392"/>
      <c r="F1" s="1392"/>
      <c r="R1" s="259"/>
      <c r="U1" s="4" t="s">
        <v>393</v>
      </c>
    </row>
    <row r="2" spans="1:22">
      <c r="A2" s="1392" t="str">
        <f>CONCATENATE("評価項目",発注者入力シート!F22,"－",発注者入力シート!G22)</f>
        <v>評価項目（１）－③</v>
      </c>
      <c r="B2" s="1392"/>
      <c r="C2" s="1392"/>
      <c r="D2" s="1392"/>
      <c r="F2" s="1404" t="s">
        <v>793</v>
      </c>
      <c r="G2" s="1404"/>
      <c r="H2" s="1403" t="str">
        <f>IF(企業入力シート!C5="","",企業入力シート!C5)</f>
        <v>○○共同企業体</v>
      </c>
      <c r="I2" s="1403"/>
      <c r="J2" s="1403"/>
      <c r="K2" s="1403"/>
      <c r="L2" s="1403"/>
      <c r="M2" s="1403"/>
      <c r="N2" s="1403"/>
      <c r="O2" s="1403"/>
      <c r="P2" s="1403"/>
      <c r="Q2" s="1403"/>
      <c r="U2" s="4" t="s">
        <v>394</v>
      </c>
    </row>
    <row r="3" spans="1:22">
      <c r="A3" s="222"/>
      <c r="B3" s="222"/>
      <c r="C3" s="222"/>
      <c r="D3" s="222"/>
      <c r="E3" s="142"/>
      <c r="F3" s="142"/>
      <c r="G3" s="142"/>
      <c r="H3" s="348"/>
      <c r="I3" s="348"/>
      <c r="J3" s="348"/>
      <c r="K3" s="348"/>
      <c r="L3" s="348"/>
      <c r="M3" s="348"/>
      <c r="N3" s="348"/>
      <c r="O3" s="348"/>
      <c r="P3" s="348"/>
      <c r="Q3" s="348"/>
      <c r="U3" s="147"/>
      <c r="V3" s="4" t="s">
        <v>395</v>
      </c>
    </row>
    <row r="4" spans="1:22" ht="14">
      <c r="A4" s="1407" t="s">
        <v>3</v>
      </c>
      <c r="B4" s="1407"/>
      <c r="C4" s="1407"/>
      <c r="D4" s="1407"/>
      <c r="E4" s="1407"/>
      <c r="F4" s="1407"/>
      <c r="G4" s="1407"/>
      <c r="H4" s="1407"/>
      <c r="I4" s="1407"/>
      <c r="J4" s="1407"/>
      <c r="K4" s="1407"/>
      <c r="L4" s="1407"/>
      <c r="M4" s="1407"/>
      <c r="N4" s="1407"/>
      <c r="O4" s="1407"/>
      <c r="P4" s="1407"/>
      <c r="Q4" s="1407"/>
      <c r="R4" s="267"/>
      <c r="U4" s="135"/>
      <c r="V4" s="4" t="s">
        <v>519</v>
      </c>
    </row>
    <row r="5" spans="1:22">
      <c r="A5" s="1051" t="s">
        <v>198</v>
      </c>
      <c r="B5" s="1423" t="str">
        <f>IF(発注者入力シート!C22="","",発注者入力シート!C22)</f>
        <v>設備の維持管理費縮減</v>
      </c>
      <c r="C5" s="1423"/>
      <c r="D5" s="1423"/>
      <c r="E5" s="1423"/>
      <c r="F5" s="1423"/>
      <c r="G5" s="1423"/>
      <c r="H5" s="1423"/>
      <c r="I5" s="1423"/>
      <c r="J5" s="1423"/>
      <c r="K5" s="1423"/>
      <c r="L5" s="1423"/>
      <c r="M5" s="1423"/>
      <c r="N5" s="1423"/>
      <c r="O5" s="1423"/>
      <c r="P5" s="1423"/>
      <c r="Q5" s="1424"/>
      <c r="R5" s="259"/>
    </row>
    <row r="6" spans="1:22">
      <c r="A6" s="1446" t="s">
        <v>4</v>
      </c>
      <c r="B6" s="1447"/>
      <c r="C6" s="1447"/>
      <c r="D6" s="1447"/>
      <c r="E6" s="1447"/>
      <c r="F6" s="1447"/>
      <c r="G6" s="1448"/>
      <c r="H6" s="151" t="s">
        <v>5</v>
      </c>
      <c r="I6" s="152"/>
      <c r="J6" s="152"/>
      <c r="K6" s="152"/>
      <c r="L6" s="152"/>
      <c r="M6" s="152"/>
      <c r="N6" s="152"/>
      <c r="O6" s="152"/>
      <c r="P6" s="152"/>
      <c r="Q6" s="153"/>
      <c r="R6" s="140"/>
      <c r="U6" s="4" t="s">
        <v>397</v>
      </c>
    </row>
    <row r="7" spans="1:22">
      <c r="A7" s="1452"/>
      <c r="B7" s="1453"/>
      <c r="C7" s="1453"/>
      <c r="D7" s="1453"/>
      <c r="E7" s="1453"/>
      <c r="F7" s="1453"/>
      <c r="G7" s="1454"/>
      <c r="H7" s="1430"/>
      <c r="I7" s="1428"/>
      <c r="J7" s="1428"/>
      <c r="K7" s="1428"/>
      <c r="L7" s="1428"/>
      <c r="M7" s="154" t="s">
        <v>518</v>
      </c>
      <c r="N7" s="154"/>
      <c r="O7" s="154"/>
      <c r="P7" s="154"/>
      <c r="Q7" s="155"/>
      <c r="R7" s="145"/>
      <c r="U7" s="137"/>
      <c r="V7" s="4" t="s">
        <v>398</v>
      </c>
    </row>
    <row r="8" spans="1:22">
      <c r="A8" s="1455" t="s">
        <v>12</v>
      </c>
      <c r="B8" s="1456"/>
      <c r="C8" s="1456"/>
      <c r="D8" s="1456"/>
      <c r="E8" s="1456"/>
      <c r="F8" s="1456"/>
      <c r="G8" s="1457"/>
      <c r="H8" s="971" t="s">
        <v>1200</v>
      </c>
      <c r="I8" s="152"/>
      <c r="J8" s="152"/>
      <c r="K8" s="152"/>
      <c r="L8" s="152"/>
      <c r="M8" s="134"/>
      <c r="N8" s="152"/>
      <c r="O8" s="152"/>
      <c r="P8" s="152"/>
      <c r="Q8" s="153"/>
      <c r="R8" s="140"/>
      <c r="U8" s="138"/>
      <c r="V8" s="4" t="s">
        <v>396</v>
      </c>
    </row>
    <row r="9" spans="1:22">
      <c r="A9" s="1458"/>
      <c r="B9" s="1459"/>
      <c r="C9" s="1459"/>
      <c r="D9" s="1459"/>
      <c r="E9" s="1459"/>
      <c r="F9" s="1459"/>
      <c r="G9" s="1460"/>
      <c r="H9" s="1430"/>
      <c r="I9" s="1428"/>
      <c r="J9" s="1428"/>
      <c r="K9" s="1428"/>
      <c r="L9" s="1428"/>
      <c r="M9" s="166"/>
      <c r="N9" s="166"/>
      <c r="O9" s="166"/>
      <c r="P9" s="166"/>
      <c r="Q9" s="155"/>
      <c r="R9" s="141"/>
    </row>
    <row r="10" spans="1:22">
      <c r="A10" s="151" t="s">
        <v>6</v>
      </c>
      <c r="B10" s="152"/>
      <c r="C10" s="152"/>
      <c r="D10" s="152"/>
      <c r="E10" s="152"/>
      <c r="F10" s="152"/>
      <c r="G10" s="152"/>
      <c r="H10" s="152"/>
      <c r="I10" s="152"/>
      <c r="J10" s="152"/>
      <c r="K10" s="152"/>
      <c r="L10" s="152"/>
      <c r="M10" s="152"/>
      <c r="N10" s="152"/>
      <c r="O10" s="152"/>
      <c r="P10" s="152"/>
      <c r="Q10" s="153"/>
      <c r="R10" s="140"/>
    </row>
    <row r="11" spans="1:22">
      <c r="A11" s="156" t="s">
        <v>7</v>
      </c>
      <c r="B11" s="134"/>
      <c r="C11" s="134"/>
      <c r="D11" s="134"/>
      <c r="E11" s="134"/>
      <c r="F11" s="134"/>
      <c r="G11" s="134"/>
      <c r="H11" s="134"/>
      <c r="I11" s="134"/>
      <c r="J11" s="134"/>
      <c r="K11" s="134"/>
      <c r="L11" s="134"/>
      <c r="M11" s="134"/>
      <c r="N11" s="134"/>
      <c r="O11" s="134"/>
      <c r="P11" s="134"/>
      <c r="Q11" s="157"/>
      <c r="R11" s="140"/>
      <c r="U11" s="149" t="s">
        <v>399</v>
      </c>
    </row>
    <row r="12" spans="1:22">
      <c r="A12" s="370" t="s">
        <v>737</v>
      </c>
      <c r="B12" s="363" t="s">
        <v>738</v>
      </c>
      <c r="C12" s="363"/>
      <c r="D12" s="363"/>
      <c r="E12" s="363"/>
      <c r="F12" s="363"/>
      <c r="G12" s="363"/>
      <c r="H12" s="363"/>
      <c r="I12" s="363"/>
      <c r="J12" s="363"/>
      <c r="K12" s="363"/>
      <c r="L12" s="363"/>
      <c r="M12" s="363"/>
      <c r="N12" s="363"/>
      <c r="O12" s="363"/>
      <c r="P12" s="363"/>
      <c r="Q12" s="371"/>
      <c r="R12" s="140"/>
      <c r="U12" s="149" t="s">
        <v>400</v>
      </c>
    </row>
    <row r="13" spans="1:22">
      <c r="A13" s="370" t="s">
        <v>737</v>
      </c>
      <c r="B13" s="1425" t="s">
        <v>1253</v>
      </c>
      <c r="C13" s="1425"/>
      <c r="D13" s="1425"/>
      <c r="E13" s="1425"/>
      <c r="F13" s="1425"/>
      <c r="G13" s="1425"/>
      <c r="H13" s="1425"/>
      <c r="I13" s="1425"/>
      <c r="J13" s="1425"/>
      <c r="K13" s="1425"/>
      <c r="L13" s="1425"/>
      <c r="M13" s="1425"/>
      <c r="N13" s="1425"/>
      <c r="O13" s="1425"/>
      <c r="P13" s="1425"/>
      <c r="Q13" s="1426"/>
      <c r="R13" s="140"/>
      <c r="U13" s="149" t="s">
        <v>745</v>
      </c>
    </row>
    <row r="14" spans="1:22">
      <c r="A14" s="372"/>
      <c r="B14" s="1425"/>
      <c r="C14" s="1425"/>
      <c r="D14" s="1425"/>
      <c r="E14" s="1425"/>
      <c r="F14" s="1425"/>
      <c r="G14" s="1425"/>
      <c r="H14" s="1425"/>
      <c r="I14" s="1425"/>
      <c r="J14" s="1425"/>
      <c r="K14" s="1425"/>
      <c r="L14" s="1425"/>
      <c r="M14" s="1425"/>
      <c r="N14" s="1425"/>
      <c r="O14" s="1425"/>
      <c r="P14" s="1425"/>
      <c r="Q14" s="1426"/>
      <c r="R14" s="140"/>
      <c r="U14" s="149" t="s">
        <v>855</v>
      </c>
    </row>
    <row r="15" spans="1:22">
      <c r="A15" s="372"/>
      <c r="B15" s="1425"/>
      <c r="C15" s="1425"/>
      <c r="D15" s="1425"/>
      <c r="E15" s="1425"/>
      <c r="F15" s="1425"/>
      <c r="G15" s="1425"/>
      <c r="H15" s="1425"/>
      <c r="I15" s="1425"/>
      <c r="J15" s="1425"/>
      <c r="K15" s="1425"/>
      <c r="L15" s="1425"/>
      <c r="M15" s="1425"/>
      <c r="N15" s="1425"/>
      <c r="O15" s="1425"/>
      <c r="P15" s="1425"/>
      <c r="Q15" s="1426"/>
      <c r="R15" s="140"/>
      <c r="V15" s="149"/>
    </row>
    <row r="16" spans="1:22" ht="13.5" customHeight="1">
      <c r="A16" s="370" t="s">
        <v>1191</v>
      </c>
      <c r="B16" s="1405" t="s">
        <v>1186</v>
      </c>
      <c r="C16" s="1405"/>
      <c r="D16" s="1405"/>
      <c r="E16" s="1405"/>
      <c r="F16" s="1405"/>
      <c r="G16" s="1405"/>
      <c r="H16" s="1405"/>
      <c r="I16" s="1405"/>
      <c r="J16" s="1405"/>
      <c r="K16" s="1405"/>
      <c r="L16" s="1405"/>
      <c r="M16" s="1405"/>
      <c r="N16" s="1405"/>
      <c r="O16" s="1405"/>
      <c r="P16" s="1405"/>
      <c r="Q16" s="1406"/>
      <c r="R16" s="140"/>
      <c r="U16" s="149" t="s">
        <v>743</v>
      </c>
      <c r="V16" s="149"/>
    </row>
    <row r="17" spans="1:28" ht="13.5" customHeight="1">
      <c r="A17" s="370"/>
      <c r="B17" s="1405"/>
      <c r="C17" s="1405"/>
      <c r="D17" s="1405"/>
      <c r="E17" s="1405"/>
      <c r="F17" s="1405"/>
      <c r="G17" s="1405"/>
      <c r="H17" s="1405"/>
      <c r="I17" s="1405"/>
      <c r="J17" s="1405"/>
      <c r="K17" s="1405"/>
      <c r="L17" s="1405"/>
      <c r="M17" s="1405"/>
      <c r="N17" s="1405"/>
      <c r="O17" s="1405"/>
      <c r="P17" s="1405"/>
      <c r="Q17" s="1406"/>
      <c r="R17" s="140"/>
      <c r="U17" s="149" t="s">
        <v>742</v>
      </c>
      <c r="V17" s="149"/>
    </row>
    <row r="18" spans="1:28">
      <c r="A18" s="370" t="s">
        <v>1187</v>
      </c>
      <c r="B18" s="972" t="s">
        <v>1189</v>
      </c>
      <c r="C18" s="973"/>
      <c r="D18" s="973"/>
      <c r="E18" s="973"/>
      <c r="F18" s="973"/>
      <c r="G18" s="973"/>
      <c r="H18" s="973"/>
      <c r="I18" s="973"/>
      <c r="J18" s="973"/>
      <c r="K18" s="973"/>
      <c r="L18" s="973"/>
      <c r="M18" s="973"/>
      <c r="N18" s="973"/>
      <c r="O18" s="973"/>
      <c r="P18" s="973"/>
      <c r="Q18" s="974"/>
      <c r="R18" s="140"/>
      <c r="U18" s="149" t="s">
        <v>744</v>
      </c>
      <c r="V18" s="149"/>
    </row>
    <row r="19" spans="1:28">
      <c r="A19" s="1420" t="s">
        <v>15</v>
      </c>
      <c r="B19" s="1421"/>
      <c r="C19" s="1421"/>
      <c r="D19" s="1421"/>
      <c r="E19" s="1421"/>
      <c r="F19" s="1421"/>
      <c r="G19" s="1421"/>
      <c r="H19" s="1421"/>
      <c r="I19" s="1421"/>
      <c r="J19" s="1421"/>
      <c r="K19" s="1421"/>
      <c r="L19" s="1421"/>
      <c r="M19" s="1421"/>
      <c r="N19" s="1421"/>
      <c r="O19" s="1422"/>
      <c r="P19" s="1418" t="s">
        <v>288</v>
      </c>
      <c r="Q19" s="1419"/>
      <c r="R19" s="268"/>
      <c r="U19" s="149" t="s">
        <v>746</v>
      </c>
    </row>
    <row r="20" spans="1:28" ht="19.5" customHeight="1">
      <c r="A20" s="1408" t="s">
        <v>1244</v>
      </c>
      <c r="B20" s="1409"/>
      <c r="C20" s="1409"/>
      <c r="D20" s="1409"/>
      <c r="E20" s="1409"/>
      <c r="F20" s="1409"/>
      <c r="G20" s="1409"/>
      <c r="H20" s="1409"/>
      <c r="I20" s="1409"/>
      <c r="J20" s="1409"/>
      <c r="K20" s="1409"/>
      <c r="L20" s="1409"/>
      <c r="M20" s="1409"/>
      <c r="N20" s="1409"/>
      <c r="O20" s="1410"/>
      <c r="P20" s="1397"/>
      <c r="Q20" s="1398"/>
      <c r="R20" s="141"/>
      <c r="U20" s="149" t="s">
        <v>747</v>
      </c>
    </row>
    <row r="21" spans="1:28" ht="19.5" customHeight="1">
      <c r="A21" s="1411"/>
      <c r="B21" s="1412"/>
      <c r="C21" s="1412"/>
      <c r="D21" s="1412"/>
      <c r="E21" s="1412"/>
      <c r="F21" s="1412"/>
      <c r="G21" s="1412"/>
      <c r="H21" s="1412"/>
      <c r="I21" s="1412"/>
      <c r="J21" s="1412"/>
      <c r="K21" s="1412"/>
      <c r="L21" s="1412"/>
      <c r="M21" s="1412"/>
      <c r="N21" s="1412"/>
      <c r="O21" s="1413"/>
      <c r="P21" s="1399"/>
      <c r="Q21" s="1400"/>
      <c r="R21" s="141"/>
    </row>
    <row r="22" spans="1:28" ht="19.5" customHeight="1">
      <c r="A22" s="1411"/>
      <c r="B22" s="1412"/>
      <c r="C22" s="1412"/>
      <c r="D22" s="1412"/>
      <c r="E22" s="1412"/>
      <c r="F22" s="1412"/>
      <c r="G22" s="1412"/>
      <c r="H22" s="1412"/>
      <c r="I22" s="1412"/>
      <c r="J22" s="1412"/>
      <c r="K22" s="1412"/>
      <c r="L22" s="1412"/>
      <c r="M22" s="1412"/>
      <c r="N22" s="1412"/>
      <c r="O22" s="1413"/>
      <c r="P22" s="1399"/>
      <c r="Q22" s="1400"/>
      <c r="R22" s="141"/>
    </row>
    <row r="23" spans="1:28" ht="19.5" customHeight="1">
      <c r="A23" s="1411"/>
      <c r="B23" s="1412"/>
      <c r="C23" s="1412"/>
      <c r="D23" s="1412"/>
      <c r="E23" s="1412"/>
      <c r="F23" s="1412"/>
      <c r="G23" s="1412"/>
      <c r="H23" s="1412"/>
      <c r="I23" s="1412"/>
      <c r="J23" s="1412"/>
      <c r="K23" s="1412"/>
      <c r="L23" s="1412"/>
      <c r="M23" s="1412"/>
      <c r="N23" s="1412"/>
      <c r="O23" s="1413"/>
      <c r="P23" s="1399"/>
      <c r="Q23" s="1400"/>
      <c r="R23" s="141"/>
      <c r="U23" s="1396" t="s">
        <v>289</v>
      </c>
      <c r="V23" s="1396"/>
      <c r="W23" s="1396"/>
      <c r="X23" s="1396"/>
      <c r="Y23" s="1396"/>
    </row>
    <row r="24" spans="1:28" ht="19.5" customHeight="1">
      <c r="A24" s="1411"/>
      <c r="B24" s="1412"/>
      <c r="C24" s="1412"/>
      <c r="D24" s="1412"/>
      <c r="E24" s="1412"/>
      <c r="F24" s="1412"/>
      <c r="G24" s="1412"/>
      <c r="H24" s="1412"/>
      <c r="I24" s="1412"/>
      <c r="J24" s="1412"/>
      <c r="K24" s="1412"/>
      <c r="L24" s="1412"/>
      <c r="M24" s="1412"/>
      <c r="N24" s="1412"/>
      <c r="O24" s="1413"/>
      <c r="P24" s="1399"/>
      <c r="Q24" s="1400"/>
      <c r="R24" s="141"/>
      <c r="U24" s="1396"/>
      <c r="V24" s="1396"/>
      <c r="W24" s="1396"/>
      <c r="X24" s="1396"/>
      <c r="Y24" s="1396"/>
    </row>
    <row r="25" spans="1:28" ht="19.5" customHeight="1">
      <c r="A25" s="1411"/>
      <c r="B25" s="1412"/>
      <c r="C25" s="1412"/>
      <c r="D25" s="1412"/>
      <c r="E25" s="1412"/>
      <c r="F25" s="1412"/>
      <c r="G25" s="1412"/>
      <c r="H25" s="1412"/>
      <c r="I25" s="1412"/>
      <c r="J25" s="1412"/>
      <c r="K25" s="1412"/>
      <c r="L25" s="1412"/>
      <c r="M25" s="1412"/>
      <c r="N25" s="1412"/>
      <c r="O25" s="1413"/>
      <c r="P25" s="1399"/>
      <c r="Q25" s="1400"/>
      <c r="R25" s="141"/>
      <c r="U25" s="1396"/>
      <c r="V25" s="1396"/>
      <c r="W25" s="1396"/>
      <c r="X25" s="1396"/>
      <c r="Y25" s="1396"/>
    </row>
    <row r="26" spans="1:28" ht="19.5" customHeight="1">
      <c r="A26" s="1414"/>
      <c r="B26" s="1415"/>
      <c r="C26" s="1415"/>
      <c r="D26" s="1415"/>
      <c r="E26" s="1415"/>
      <c r="F26" s="1415"/>
      <c r="G26" s="1415"/>
      <c r="H26" s="1415"/>
      <c r="I26" s="1415"/>
      <c r="J26" s="1415"/>
      <c r="K26" s="1415"/>
      <c r="L26" s="1415"/>
      <c r="M26" s="1415"/>
      <c r="N26" s="1415"/>
      <c r="O26" s="1416"/>
      <c r="P26" s="1401"/>
      <c r="Q26" s="1402"/>
      <c r="R26" s="141"/>
      <c r="U26" s="4" t="s">
        <v>303</v>
      </c>
    </row>
    <row r="27" spans="1:28" ht="19.5" customHeight="1">
      <c r="A27" s="1408" t="s">
        <v>1239</v>
      </c>
      <c r="B27" s="1409"/>
      <c r="C27" s="1409"/>
      <c r="D27" s="1409"/>
      <c r="E27" s="1409"/>
      <c r="F27" s="1409"/>
      <c r="G27" s="1409"/>
      <c r="H27" s="1409"/>
      <c r="I27" s="1409"/>
      <c r="J27" s="1409"/>
      <c r="K27" s="1409"/>
      <c r="L27" s="1409"/>
      <c r="M27" s="1409"/>
      <c r="N27" s="1409"/>
      <c r="O27" s="1410"/>
      <c r="P27" s="1397"/>
      <c r="Q27" s="1398"/>
      <c r="R27" s="141"/>
      <c r="U27" s="158" t="s">
        <v>290</v>
      </c>
      <c r="V27" s="158" t="s">
        <v>291</v>
      </c>
      <c r="W27" s="1395" t="s">
        <v>292</v>
      </c>
      <c r="X27" s="1395"/>
      <c r="Y27" s="159" t="s">
        <v>293</v>
      </c>
      <c r="Z27" s="152"/>
      <c r="AA27" s="152"/>
      <c r="AB27" s="153"/>
    </row>
    <row r="28" spans="1:28" ht="19.5" customHeight="1">
      <c r="A28" s="1411"/>
      <c r="B28" s="1412"/>
      <c r="C28" s="1412"/>
      <c r="D28" s="1412"/>
      <c r="E28" s="1412"/>
      <c r="F28" s="1412"/>
      <c r="G28" s="1412"/>
      <c r="H28" s="1412"/>
      <c r="I28" s="1412"/>
      <c r="J28" s="1412"/>
      <c r="K28" s="1412"/>
      <c r="L28" s="1412"/>
      <c r="M28" s="1412"/>
      <c r="N28" s="1412"/>
      <c r="O28" s="1413"/>
      <c r="P28" s="1399"/>
      <c r="Q28" s="1400"/>
      <c r="R28" s="141"/>
      <c r="U28" s="158" t="s">
        <v>1063</v>
      </c>
      <c r="V28" s="158" t="s">
        <v>62</v>
      </c>
      <c r="W28" s="1395" t="s">
        <v>294</v>
      </c>
      <c r="X28" s="1395"/>
      <c r="Y28" s="160" t="s">
        <v>295</v>
      </c>
      <c r="Z28" s="139"/>
      <c r="AA28" s="139"/>
      <c r="AB28" s="161"/>
    </row>
    <row r="29" spans="1:28" ht="19.5" customHeight="1">
      <c r="A29" s="1411"/>
      <c r="B29" s="1412"/>
      <c r="C29" s="1412"/>
      <c r="D29" s="1412"/>
      <c r="E29" s="1412"/>
      <c r="F29" s="1412"/>
      <c r="G29" s="1412"/>
      <c r="H29" s="1412"/>
      <c r="I29" s="1412"/>
      <c r="J29" s="1412"/>
      <c r="K29" s="1412"/>
      <c r="L29" s="1412"/>
      <c r="M29" s="1412"/>
      <c r="N29" s="1412"/>
      <c r="O29" s="1413"/>
      <c r="P29" s="1399"/>
      <c r="Q29" s="1400"/>
      <c r="R29" s="141"/>
      <c r="U29" s="158" t="s">
        <v>296</v>
      </c>
      <c r="V29" s="158" t="s">
        <v>66</v>
      </c>
      <c r="W29" s="1395" t="s">
        <v>297</v>
      </c>
      <c r="X29" s="1395"/>
      <c r="Y29" s="162" t="s">
        <v>298</v>
      </c>
      <c r="Z29" s="139"/>
      <c r="AA29" s="139"/>
      <c r="AB29" s="161"/>
    </row>
    <row r="30" spans="1:28" ht="19.5" customHeight="1">
      <c r="A30" s="1411"/>
      <c r="B30" s="1412"/>
      <c r="C30" s="1412"/>
      <c r="D30" s="1412"/>
      <c r="E30" s="1412"/>
      <c r="F30" s="1412"/>
      <c r="G30" s="1412"/>
      <c r="H30" s="1412"/>
      <c r="I30" s="1412"/>
      <c r="J30" s="1412"/>
      <c r="K30" s="1412"/>
      <c r="L30" s="1412"/>
      <c r="M30" s="1412"/>
      <c r="N30" s="1412"/>
      <c r="O30" s="1413"/>
      <c r="P30" s="1399"/>
      <c r="Q30" s="1400"/>
      <c r="R30" s="141"/>
      <c r="U30" s="158" t="s">
        <v>299</v>
      </c>
      <c r="V30" s="158" t="s">
        <v>70</v>
      </c>
      <c r="W30" s="1395" t="s">
        <v>297</v>
      </c>
      <c r="X30" s="1395"/>
      <c r="Y30" s="163" t="s">
        <v>300</v>
      </c>
      <c r="Z30" s="140"/>
      <c r="AA30" s="140"/>
      <c r="AB30" s="164"/>
    </row>
    <row r="31" spans="1:28" ht="19.5" customHeight="1">
      <c r="A31" s="1411"/>
      <c r="B31" s="1412"/>
      <c r="C31" s="1412"/>
      <c r="D31" s="1412"/>
      <c r="E31" s="1412"/>
      <c r="F31" s="1412"/>
      <c r="G31" s="1412"/>
      <c r="H31" s="1412"/>
      <c r="I31" s="1412"/>
      <c r="J31" s="1412"/>
      <c r="K31" s="1412"/>
      <c r="L31" s="1412"/>
      <c r="M31" s="1412"/>
      <c r="N31" s="1412"/>
      <c r="O31" s="1413"/>
      <c r="P31" s="1399"/>
      <c r="Q31" s="1400"/>
      <c r="R31" s="141"/>
      <c r="U31" s="158" t="s">
        <v>301</v>
      </c>
      <c r="V31" s="158" t="s">
        <v>70</v>
      </c>
      <c r="W31" s="1395" t="s">
        <v>297</v>
      </c>
      <c r="X31" s="1395"/>
      <c r="Y31" s="162" t="s">
        <v>302</v>
      </c>
      <c r="Z31" s="139"/>
      <c r="AA31" s="139"/>
      <c r="AB31" s="161"/>
    </row>
    <row r="32" spans="1:28" ht="19.5" customHeight="1">
      <c r="A32" s="1411"/>
      <c r="B32" s="1412"/>
      <c r="C32" s="1412"/>
      <c r="D32" s="1412"/>
      <c r="E32" s="1412"/>
      <c r="F32" s="1412"/>
      <c r="G32" s="1412"/>
      <c r="H32" s="1412"/>
      <c r="I32" s="1412"/>
      <c r="J32" s="1412"/>
      <c r="K32" s="1412"/>
      <c r="L32" s="1412"/>
      <c r="M32" s="1412"/>
      <c r="N32" s="1412"/>
      <c r="O32" s="1413"/>
      <c r="P32" s="1399"/>
      <c r="Q32" s="1400"/>
      <c r="R32" s="141"/>
      <c r="U32" s="149"/>
    </row>
    <row r="33" spans="1:19" ht="19.5" customHeight="1">
      <c r="A33" s="1414"/>
      <c r="B33" s="1415"/>
      <c r="C33" s="1415"/>
      <c r="D33" s="1415"/>
      <c r="E33" s="1415"/>
      <c r="F33" s="1415"/>
      <c r="G33" s="1415"/>
      <c r="H33" s="1415"/>
      <c r="I33" s="1415"/>
      <c r="J33" s="1415"/>
      <c r="K33" s="1415"/>
      <c r="L33" s="1415"/>
      <c r="M33" s="1415"/>
      <c r="N33" s="1415"/>
      <c r="O33" s="1416"/>
      <c r="P33" s="1401"/>
      <c r="Q33" s="1402"/>
      <c r="R33" s="141"/>
    </row>
    <row r="34" spans="1:19" ht="19.5" customHeight="1">
      <c r="A34" s="1408" t="s">
        <v>1245</v>
      </c>
      <c r="B34" s="1409"/>
      <c r="C34" s="1409"/>
      <c r="D34" s="1409"/>
      <c r="E34" s="1409"/>
      <c r="F34" s="1409"/>
      <c r="G34" s="1409"/>
      <c r="H34" s="1409"/>
      <c r="I34" s="1409"/>
      <c r="J34" s="1409"/>
      <c r="K34" s="1409"/>
      <c r="L34" s="1409"/>
      <c r="M34" s="1409"/>
      <c r="N34" s="1409"/>
      <c r="O34" s="1410"/>
      <c r="P34" s="1397"/>
      <c r="Q34" s="1398"/>
      <c r="R34" s="141"/>
    </row>
    <row r="35" spans="1:19" ht="19.5" customHeight="1">
      <c r="A35" s="1411"/>
      <c r="B35" s="1412"/>
      <c r="C35" s="1412"/>
      <c r="D35" s="1412"/>
      <c r="E35" s="1412"/>
      <c r="F35" s="1412"/>
      <c r="G35" s="1412"/>
      <c r="H35" s="1412"/>
      <c r="I35" s="1412"/>
      <c r="J35" s="1412"/>
      <c r="K35" s="1412"/>
      <c r="L35" s="1412"/>
      <c r="M35" s="1412"/>
      <c r="N35" s="1412"/>
      <c r="O35" s="1413"/>
      <c r="P35" s="1399"/>
      <c r="Q35" s="1400"/>
      <c r="R35" s="141"/>
    </row>
    <row r="36" spans="1:19" ht="19.5" customHeight="1">
      <c r="A36" s="1411"/>
      <c r="B36" s="1412"/>
      <c r="C36" s="1412"/>
      <c r="D36" s="1412"/>
      <c r="E36" s="1412"/>
      <c r="F36" s="1412"/>
      <c r="G36" s="1412"/>
      <c r="H36" s="1412"/>
      <c r="I36" s="1412"/>
      <c r="J36" s="1412"/>
      <c r="K36" s="1412"/>
      <c r="L36" s="1412"/>
      <c r="M36" s="1412"/>
      <c r="N36" s="1412"/>
      <c r="O36" s="1413"/>
      <c r="P36" s="1399"/>
      <c r="Q36" s="1400"/>
      <c r="R36" s="141"/>
    </row>
    <row r="37" spans="1:19" ht="19.5" customHeight="1">
      <c r="A37" s="1411"/>
      <c r="B37" s="1412"/>
      <c r="C37" s="1412"/>
      <c r="D37" s="1412"/>
      <c r="E37" s="1412"/>
      <c r="F37" s="1412"/>
      <c r="G37" s="1412"/>
      <c r="H37" s="1412"/>
      <c r="I37" s="1412"/>
      <c r="J37" s="1412"/>
      <c r="K37" s="1412"/>
      <c r="L37" s="1412"/>
      <c r="M37" s="1412"/>
      <c r="N37" s="1412"/>
      <c r="O37" s="1413"/>
      <c r="P37" s="1399"/>
      <c r="Q37" s="1400"/>
      <c r="R37" s="141"/>
    </row>
    <row r="38" spans="1:19" ht="19.5" customHeight="1">
      <c r="A38" s="1411"/>
      <c r="B38" s="1412"/>
      <c r="C38" s="1412"/>
      <c r="D38" s="1412"/>
      <c r="E38" s="1412"/>
      <c r="F38" s="1412"/>
      <c r="G38" s="1412"/>
      <c r="H38" s="1412"/>
      <c r="I38" s="1412"/>
      <c r="J38" s="1412"/>
      <c r="K38" s="1412"/>
      <c r="L38" s="1412"/>
      <c r="M38" s="1412"/>
      <c r="N38" s="1412"/>
      <c r="O38" s="1413"/>
      <c r="P38" s="1399"/>
      <c r="Q38" s="1400"/>
      <c r="R38" s="141"/>
    </row>
    <row r="39" spans="1:19" ht="19.5" customHeight="1">
      <c r="A39" s="1411"/>
      <c r="B39" s="1412"/>
      <c r="C39" s="1412"/>
      <c r="D39" s="1412"/>
      <c r="E39" s="1412"/>
      <c r="F39" s="1412"/>
      <c r="G39" s="1412"/>
      <c r="H39" s="1412"/>
      <c r="I39" s="1412"/>
      <c r="J39" s="1412"/>
      <c r="K39" s="1412"/>
      <c r="L39" s="1412"/>
      <c r="M39" s="1412"/>
      <c r="N39" s="1412"/>
      <c r="O39" s="1413"/>
      <c r="P39" s="1399"/>
      <c r="Q39" s="1400"/>
      <c r="R39" s="141"/>
    </row>
    <row r="40" spans="1:19" ht="19.5" customHeight="1">
      <c r="A40" s="1414"/>
      <c r="B40" s="1415"/>
      <c r="C40" s="1415"/>
      <c r="D40" s="1415"/>
      <c r="E40" s="1415"/>
      <c r="F40" s="1415"/>
      <c r="G40" s="1415"/>
      <c r="H40" s="1415"/>
      <c r="I40" s="1415"/>
      <c r="J40" s="1415"/>
      <c r="K40" s="1415"/>
      <c r="L40" s="1415"/>
      <c r="M40" s="1415"/>
      <c r="N40" s="1415"/>
      <c r="O40" s="1416"/>
      <c r="P40" s="1401"/>
      <c r="Q40" s="1402"/>
      <c r="R40" s="141"/>
    </row>
    <row r="41" spans="1:19">
      <c r="A41" s="1431" t="s">
        <v>11</v>
      </c>
      <c r="B41" s="1432"/>
      <c r="C41" s="1437"/>
      <c r="D41" s="1438"/>
      <c r="E41" s="1438"/>
      <c r="F41" s="1438"/>
      <c r="G41" s="1438"/>
      <c r="H41" s="1438"/>
      <c r="I41" s="1438"/>
      <c r="J41" s="1438"/>
      <c r="K41" s="1438"/>
      <c r="L41" s="1438"/>
      <c r="M41" s="1438"/>
      <c r="N41" s="1438"/>
      <c r="O41" s="1438"/>
      <c r="P41" s="1438"/>
      <c r="Q41" s="1439"/>
      <c r="R41" s="271"/>
      <c r="S41" s="134"/>
    </row>
    <row r="42" spans="1:19">
      <c r="A42" s="1433"/>
      <c r="B42" s="1434"/>
      <c r="C42" s="1440"/>
      <c r="D42" s="1441"/>
      <c r="E42" s="1441"/>
      <c r="F42" s="1441"/>
      <c r="G42" s="1441"/>
      <c r="H42" s="1441"/>
      <c r="I42" s="1441"/>
      <c r="J42" s="1441"/>
      <c r="K42" s="1441"/>
      <c r="L42" s="1441"/>
      <c r="M42" s="1441"/>
      <c r="N42" s="1441"/>
      <c r="O42" s="1441"/>
      <c r="P42" s="1441"/>
      <c r="Q42" s="1442"/>
      <c r="R42" s="271"/>
      <c r="S42" s="134"/>
    </row>
    <row r="43" spans="1:19">
      <c r="A43" s="1435"/>
      <c r="B43" s="1436"/>
      <c r="C43" s="1443"/>
      <c r="D43" s="1444"/>
      <c r="E43" s="1444"/>
      <c r="F43" s="1444"/>
      <c r="G43" s="1444"/>
      <c r="H43" s="1444"/>
      <c r="I43" s="1444"/>
      <c r="J43" s="1444"/>
      <c r="K43" s="1444"/>
      <c r="L43" s="1444"/>
      <c r="M43" s="1444"/>
      <c r="N43" s="1444"/>
      <c r="O43" s="1444"/>
      <c r="P43" s="1444"/>
      <c r="Q43" s="1445"/>
      <c r="R43" s="271"/>
      <c r="S43" s="134"/>
    </row>
    <row r="44" spans="1:19">
      <c r="A44" s="219" t="s">
        <v>13</v>
      </c>
      <c r="B44" s="134"/>
      <c r="C44" s="134"/>
      <c r="D44" s="134"/>
      <c r="E44" s="134"/>
      <c r="F44" s="134"/>
      <c r="G44" s="134"/>
      <c r="H44" s="134"/>
      <c r="I44" s="134"/>
      <c r="J44" s="134"/>
      <c r="K44" s="134"/>
      <c r="S44" s="134"/>
    </row>
    <row r="45" spans="1:19">
      <c r="A45" s="1417" t="s">
        <v>14</v>
      </c>
      <c r="B45" s="1417"/>
      <c r="C45" s="1417"/>
      <c r="D45" s="1417"/>
      <c r="E45" s="1417"/>
      <c r="F45" s="1417"/>
      <c r="G45" s="1417"/>
      <c r="H45" s="1417"/>
      <c r="I45" s="1417"/>
      <c r="J45" s="1417"/>
      <c r="K45" s="1417"/>
      <c r="L45" s="1417"/>
      <c r="M45" s="1417"/>
      <c r="N45" s="1417"/>
      <c r="O45" s="1417"/>
      <c r="P45" s="1417"/>
      <c r="Q45" s="1417"/>
    </row>
  </sheetData>
  <mergeCells count="29">
    <mergeCell ref="A45:Q45"/>
    <mergeCell ref="A41:B43"/>
    <mergeCell ref="C41:Q43"/>
    <mergeCell ref="A34:O40"/>
    <mergeCell ref="W31:X31"/>
    <mergeCell ref="P27:Q33"/>
    <mergeCell ref="P34:Q40"/>
    <mergeCell ref="W30:X30"/>
    <mergeCell ref="A27:O33"/>
    <mergeCell ref="A1:F1"/>
    <mergeCell ref="A4:Q4"/>
    <mergeCell ref="P19:Q19"/>
    <mergeCell ref="P20:Q26"/>
    <mergeCell ref="A19:O19"/>
    <mergeCell ref="A20:O26"/>
    <mergeCell ref="H2:Q2"/>
    <mergeCell ref="B5:Q5"/>
    <mergeCell ref="A2:D2"/>
    <mergeCell ref="F2:G2"/>
    <mergeCell ref="A6:G7"/>
    <mergeCell ref="H7:L7"/>
    <mergeCell ref="A8:G9"/>
    <mergeCell ref="H9:L9"/>
    <mergeCell ref="B13:Q15"/>
    <mergeCell ref="U23:Y25"/>
    <mergeCell ref="W27:X27"/>
    <mergeCell ref="W28:X28"/>
    <mergeCell ref="W29:X29"/>
    <mergeCell ref="B16:Q17"/>
  </mergeCells>
  <phoneticPr fontId="2"/>
  <dataValidations count="1">
    <dataValidation type="list" showInputMessage="1" showErrorMessage="1" sqref="H9 H7">
      <formula1>企業回答1</formula1>
    </dataValidation>
  </dataValidations>
  <printOptions horizontalCentered="1"/>
  <pageMargins left="0.70866141732283472" right="0.70866141732283472" top="0.55118110236220474" bottom="0" header="0.31496062992125984" footer="0.31496062992125984"/>
  <pageSetup paperSize="9" orientation="portrait" blackAndWhite="1"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92D050"/>
  </sheetPr>
  <dimension ref="A1:AB45"/>
  <sheetViews>
    <sheetView view="pageBreakPreview" zoomScaleNormal="100" zoomScaleSheetLayoutView="100" workbookViewId="0">
      <selection activeCell="A20" sqref="A20:O26"/>
    </sheetView>
  </sheetViews>
  <sheetFormatPr defaultColWidth="9" defaultRowHeight="13"/>
  <cols>
    <col min="1" max="1" width="5.6328125" style="4" customWidth="1"/>
    <col min="2" max="16" width="5.08984375" style="4" customWidth="1"/>
    <col min="17" max="17" width="5.26953125" style="4" customWidth="1"/>
    <col min="18" max="18" width="5.26953125" style="190" customWidth="1"/>
    <col min="19" max="16384" width="9" style="4"/>
  </cols>
  <sheetData>
    <row r="1" spans="1:22">
      <c r="A1" s="1392" t="str">
        <f>CONCATENATE("（様式－",発注者入力シート!E23,"）")</f>
        <v>（様式－）</v>
      </c>
      <c r="B1" s="1392"/>
      <c r="C1" s="1392"/>
      <c r="D1" s="1392"/>
      <c r="E1" s="1392"/>
      <c r="F1" s="1392"/>
      <c r="R1" s="259"/>
      <c r="U1" s="4" t="s">
        <v>393</v>
      </c>
    </row>
    <row r="2" spans="1:22">
      <c r="A2" s="1392" t="str">
        <f>CONCATENATE("評価項目",発注者入力シート!F23,"－",発注者入力シート!G23)</f>
        <v>評価項目－</v>
      </c>
      <c r="B2" s="1392"/>
      <c r="C2" s="1392"/>
      <c r="D2" s="1392"/>
      <c r="F2" s="1404" t="s">
        <v>793</v>
      </c>
      <c r="G2" s="1404"/>
      <c r="H2" s="1403" t="str">
        <f>IF(企業入力シート!C5="","",企業入力シート!C5)</f>
        <v>○○共同企業体</v>
      </c>
      <c r="I2" s="1403"/>
      <c r="J2" s="1403"/>
      <c r="K2" s="1403"/>
      <c r="L2" s="1403"/>
      <c r="M2" s="1403"/>
      <c r="N2" s="1403"/>
      <c r="O2" s="1403"/>
      <c r="P2" s="1403"/>
      <c r="Q2" s="1403"/>
      <c r="U2" s="4" t="s">
        <v>394</v>
      </c>
    </row>
    <row r="3" spans="1:22">
      <c r="A3" s="222"/>
      <c r="B3" s="222"/>
      <c r="C3" s="222"/>
      <c r="D3" s="222"/>
      <c r="E3" s="142"/>
      <c r="F3" s="142"/>
      <c r="G3" s="142"/>
      <c r="H3" s="348"/>
      <c r="I3" s="348"/>
      <c r="J3" s="348"/>
      <c r="K3" s="348"/>
      <c r="L3" s="348"/>
      <c r="M3" s="348"/>
      <c r="N3" s="348"/>
      <c r="O3" s="348"/>
      <c r="P3" s="348"/>
      <c r="Q3" s="348"/>
      <c r="U3" s="147"/>
      <c r="V3" s="4" t="s">
        <v>395</v>
      </c>
    </row>
    <row r="4" spans="1:22" ht="14">
      <c r="A4" s="1407" t="s">
        <v>3</v>
      </c>
      <c r="B4" s="1407"/>
      <c r="C4" s="1407"/>
      <c r="D4" s="1407"/>
      <c r="E4" s="1407"/>
      <c r="F4" s="1407"/>
      <c r="G4" s="1407"/>
      <c r="H4" s="1407"/>
      <c r="I4" s="1407"/>
      <c r="J4" s="1407"/>
      <c r="K4" s="1407"/>
      <c r="L4" s="1407"/>
      <c r="M4" s="1407"/>
      <c r="N4" s="1407"/>
      <c r="O4" s="1407"/>
      <c r="P4" s="1407"/>
      <c r="Q4" s="1407"/>
      <c r="R4" s="267"/>
      <c r="U4" s="135"/>
      <c r="V4" s="4" t="s">
        <v>519</v>
      </c>
    </row>
    <row r="5" spans="1:22">
      <c r="A5" s="1051" t="s">
        <v>198</v>
      </c>
      <c r="B5" s="1423" t="str">
        <f>IF(発注者入力シート!C23="","",発注者入力シート!C23)</f>
        <v/>
      </c>
      <c r="C5" s="1423"/>
      <c r="D5" s="1423"/>
      <c r="E5" s="1423"/>
      <c r="F5" s="1423"/>
      <c r="G5" s="1423"/>
      <c r="H5" s="1423"/>
      <c r="I5" s="1423"/>
      <c r="J5" s="1423"/>
      <c r="K5" s="1423"/>
      <c r="L5" s="1423"/>
      <c r="M5" s="1423"/>
      <c r="N5" s="1423"/>
      <c r="O5" s="1423"/>
      <c r="P5" s="1423"/>
      <c r="Q5" s="1424"/>
      <c r="R5" s="259"/>
    </row>
    <row r="6" spans="1:22">
      <c r="A6" s="1446" t="s">
        <v>4</v>
      </c>
      <c r="B6" s="1447"/>
      <c r="C6" s="1447"/>
      <c r="D6" s="1447"/>
      <c r="E6" s="1447"/>
      <c r="F6" s="1447"/>
      <c r="G6" s="1448"/>
      <c r="H6" s="152" t="s">
        <v>5</v>
      </c>
      <c r="I6" s="152"/>
      <c r="J6" s="152"/>
      <c r="K6" s="152"/>
      <c r="L6" s="152"/>
      <c r="M6" s="152"/>
      <c r="N6" s="152"/>
      <c r="O6" s="152"/>
      <c r="P6" s="152"/>
      <c r="Q6" s="153"/>
      <c r="R6" s="140"/>
      <c r="U6" s="4" t="s">
        <v>397</v>
      </c>
    </row>
    <row r="7" spans="1:22">
      <c r="A7" s="1452"/>
      <c r="B7" s="1453"/>
      <c r="C7" s="1453"/>
      <c r="D7" s="1453"/>
      <c r="E7" s="1453"/>
      <c r="F7" s="1453"/>
      <c r="G7" s="1454"/>
      <c r="H7" s="1430"/>
      <c r="I7" s="1428"/>
      <c r="J7" s="1428"/>
      <c r="K7" s="1428"/>
      <c r="L7" s="1428"/>
      <c r="M7" s="154" t="s">
        <v>518</v>
      </c>
      <c r="N7" s="154"/>
      <c r="O7" s="154"/>
      <c r="P7" s="154"/>
      <c r="Q7" s="155"/>
      <c r="R7" s="145"/>
      <c r="U7" s="137"/>
      <c r="V7" s="4" t="s">
        <v>398</v>
      </c>
    </row>
    <row r="8" spans="1:22">
      <c r="A8" s="1455" t="s">
        <v>12</v>
      </c>
      <c r="B8" s="1456"/>
      <c r="C8" s="1456"/>
      <c r="D8" s="1456"/>
      <c r="E8" s="1456"/>
      <c r="F8" s="1456"/>
      <c r="G8" s="1457"/>
      <c r="H8" s="971" t="s">
        <v>1200</v>
      </c>
      <c r="I8" s="152"/>
      <c r="J8" s="152"/>
      <c r="K8" s="152"/>
      <c r="L8" s="152"/>
      <c r="M8" s="152"/>
      <c r="N8" s="152"/>
      <c r="O8" s="152"/>
      <c r="P8" s="152"/>
      <c r="Q8" s="153"/>
      <c r="R8" s="140"/>
      <c r="U8" s="138"/>
      <c r="V8" s="4" t="s">
        <v>396</v>
      </c>
    </row>
    <row r="9" spans="1:22">
      <c r="A9" s="1458"/>
      <c r="B9" s="1459"/>
      <c r="C9" s="1459"/>
      <c r="D9" s="1459"/>
      <c r="E9" s="1459"/>
      <c r="F9" s="1459"/>
      <c r="G9" s="1460"/>
      <c r="H9" s="1430"/>
      <c r="I9" s="1428"/>
      <c r="J9" s="1428"/>
      <c r="K9" s="1428"/>
      <c r="L9" s="1428"/>
      <c r="M9" s="166"/>
      <c r="N9" s="166"/>
      <c r="O9" s="166"/>
      <c r="P9" s="166"/>
      <c r="Q9" s="155"/>
      <c r="R9" s="141"/>
    </row>
    <row r="10" spans="1:22">
      <c r="A10" s="156" t="s">
        <v>6</v>
      </c>
      <c r="B10" s="134"/>
      <c r="C10" s="134"/>
      <c r="D10" s="134"/>
      <c r="E10" s="134"/>
      <c r="F10" s="134"/>
      <c r="G10" s="134"/>
      <c r="H10" s="134"/>
      <c r="I10" s="134"/>
      <c r="J10" s="134"/>
      <c r="K10" s="134"/>
      <c r="L10" s="134"/>
      <c r="M10" s="134"/>
      <c r="N10" s="134"/>
      <c r="O10" s="134"/>
      <c r="P10" s="134"/>
      <c r="Q10" s="157"/>
      <c r="R10" s="140"/>
    </row>
    <row r="11" spans="1:22">
      <c r="A11" s="156" t="s">
        <v>7</v>
      </c>
      <c r="B11" s="134"/>
      <c r="C11" s="134"/>
      <c r="D11" s="134"/>
      <c r="E11" s="134"/>
      <c r="F11" s="134"/>
      <c r="G11" s="134"/>
      <c r="H11" s="134"/>
      <c r="I11" s="134"/>
      <c r="J11" s="134"/>
      <c r="K11" s="134"/>
      <c r="L11" s="134"/>
      <c r="M11" s="134"/>
      <c r="N11" s="134"/>
      <c r="O11" s="134"/>
      <c r="P11" s="134"/>
      <c r="Q11" s="157"/>
      <c r="R11" s="140"/>
      <c r="U11" s="149" t="s">
        <v>399</v>
      </c>
    </row>
    <row r="12" spans="1:22">
      <c r="A12" s="370" t="s">
        <v>737</v>
      </c>
      <c r="B12" s="363" t="s">
        <v>738</v>
      </c>
      <c r="C12" s="363"/>
      <c r="D12" s="363"/>
      <c r="E12" s="363"/>
      <c r="F12" s="363"/>
      <c r="G12" s="363"/>
      <c r="H12" s="363"/>
      <c r="I12" s="363"/>
      <c r="J12" s="363"/>
      <c r="K12" s="363"/>
      <c r="L12" s="363"/>
      <c r="M12" s="363"/>
      <c r="N12" s="363"/>
      <c r="O12" s="363"/>
      <c r="P12" s="363"/>
      <c r="Q12" s="371"/>
      <c r="R12" s="140"/>
      <c r="U12" s="149" t="s">
        <v>400</v>
      </c>
    </row>
    <row r="13" spans="1:22">
      <c r="A13" s="370" t="s">
        <v>737</v>
      </c>
      <c r="B13" s="1425" t="s">
        <v>1252</v>
      </c>
      <c r="C13" s="1425"/>
      <c r="D13" s="1425"/>
      <c r="E13" s="1425"/>
      <c r="F13" s="1425"/>
      <c r="G13" s="1425"/>
      <c r="H13" s="1425"/>
      <c r="I13" s="1425"/>
      <c r="J13" s="1425"/>
      <c r="K13" s="1425"/>
      <c r="L13" s="1425"/>
      <c r="M13" s="1425"/>
      <c r="N13" s="1425"/>
      <c r="O13" s="1425"/>
      <c r="P13" s="1425"/>
      <c r="Q13" s="1426"/>
      <c r="R13" s="140"/>
      <c r="U13" s="149" t="s">
        <v>745</v>
      </c>
    </row>
    <row r="14" spans="1:22">
      <c r="A14" s="372"/>
      <c r="B14" s="1425"/>
      <c r="C14" s="1425"/>
      <c r="D14" s="1425"/>
      <c r="E14" s="1425"/>
      <c r="F14" s="1425"/>
      <c r="G14" s="1425"/>
      <c r="H14" s="1425"/>
      <c r="I14" s="1425"/>
      <c r="J14" s="1425"/>
      <c r="K14" s="1425"/>
      <c r="L14" s="1425"/>
      <c r="M14" s="1425"/>
      <c r="N14" s="1425"/>
      <c r="O14" s="1425"/>
      <c r="P14" s="1425"/>
      <c r="Q14" s="1426"/>
      <c r="R14" s="140"/>
      <c r="U14" s="149" t="s">
        <v>855</v>
      </c>
    </row>
    <row r="15" spans="1:22">
      <c r="A15" s="372"/>
      <c r="B15" s="1425"/>
      <c r="C15" s="1425"/>
      <c r="D15" s="1425"/>
      <c r="E15" s="1425"/>
      <c r="F15" s="1425"/>
      <c r="G15" s="1425"/>
      <c r="H15" s="1425"/>
      <c r="I15" s="1425"/>
      <c r="J15" s="1425"/>
      <c r="K15" s="1425"/>
      <c r="L15" s="1425"/>
      <c r="M15" s="1425"/>
      <c r="N15" s="1425"/>
      <c r="O15" s="1425"/>
      <c r="P15" s="1425"/>
      <c r="Q15" s="1426"/>
      <c r="R15" s="140"/>
      <c r="V15" s="149"/>
    </row>
    <row r="16" spans="1:22">
      <c r="A16" s="370" t="s">
        <v>1192</v>
      </c>
      <c r="B16" s="1405" t="s">
        <v>1186</v>
      </c>
      <c r="C16" s="1405"/>
      <c r="D16" s="1405"/>
      <c r="E16" s="1405"/>
      <c r="F16" s="1405"/>
      <c r="G16" s="1405"/>
      <c r="H16" s="1405"/>
      <c r="I16" s="1405"/>
      <c r="J16" s="1405"/>
      <c r="K16" s="1405"/>
      <c r="L16" s="1405"/>
      <c r="M16" s="1405"/>
      <c r="N16" s="1405"/>
      <c r="O16" s="1405"/>
      <c r="P16" s="1405"/>
      <c r="Q16" s="1406"/>
      <c r="R16" s="140"/>
      <c r="U16" s="149" t="s">
        <v>743</v>
      </c>
      <c r="V16" s="149"/>
    </row>
    <row r="17" spans="1:28" ht="13.5" customHeight="1">
      <c r="A17" s="370"/>
      <c r="B17" s="1405"/>
      <c r="C17" s="1405"/>
      <c r="D17" s="1405"/>
      <c r="E17" s="1405"/>
      <c r="F17" s="1405"/>
      <c r="G17" s="1405"/>
      <c r="H17" s="1405"/>
      <c r="I17" s="1405"/>
      <c r="J17" s="1405"/>
      <c r="K17" s="1405"/>
      <c r="L17" s="1405"/>
      <c r="M17" s="1405"/>
      <c r="N17" s="1405"/>
      <c r="O17" s="1405"/>
      <c r="P17" s="1405"/>
      <c r="Q17" s="1406"/>
      <c r="R17" s="140"/>
      <c r="U17" s="149" t="s">
        <v>742</v>
      </c>
      <c r="V17" s="149"/>
    </row>
    <row r="18" spans="1:28">
      <c r="A18" s="370" t="s">
        <v>1187</v>
      </c>
      <c r="B18" s="972" t="s">
        <v>1188</v>
      </c>
      <c r="C18" s="973"/>
      <c r="D18" s="973"/>
      <c r="E18" s="973"/>
      <c r="F18" s="973"/>
      <c r="G18" s="973"/>
      <c r="H18" s="973"/>
      <c r="I18" s="973"/>
      <c r="J18" s="973"/>
      <c r="K18" s="973"/>
      <c r="L18" s="973"/>
      <c r="M18" s="973"/>
      <c r="N18" s="973"/>
      <c r="O18" s="973"/>
      <c r="P18" s="973"/>
      <c r="Q18" s="974"/>
      <c r="R18" s="140"/>
      <c r="U18" s="149" t="s">
        <v>744</v>
      </c>
      <c r="V18" s="149"/>
    </row>
    <row r="19" spans="1:28">
      <c r="A19" s="1420" t="s">
        <v>15</v>
      </c>
      <c r="B19" s="1421"/>
      <c r="C19" s="1421"/>
      <c r="D19" s="1421"/>
      <c r="E19" s="1421"/>
      <c r="F19" s="1421"/>
      <c r="G19" s="1421"/>
      <c r="H19" s="1421"/>
      <c r="I19" s="1421"/>
      <c r="J19" s="1421"/>
      <c r="K19" s="1421"/>
      <c r="L19" s="1421"/>
      <c r="M19" s="1421"/>
      <c r="N19" s="1421"/>
      <c r="O19" s="1422"/>
      <c r="P19" s="1418" t="s">
        <v>288</v>
      </c>
      <c r="Q19" s="1419"/>
      <c r="R19" s="268"/>
      <c r="U19" s="149" t="s">
        <v>746</v>
      </c>
    </row>
    <row r="20" spans="1:28" ht="19.5" customHeight="1">
      <c r="A20" s="1408" t="s">
        <v>1246</v>
      </c>
      <c r="B20" s="1409"/>
      <c r="C20" s="1409"/>
      <c r="D20" s="1409"/>
      <c r="E20" s="1409"/>
      <c r="F20" s="1409"/>
      <c r="G20" s="1409"/>
      <c r="H20" s="1409"/>
      <c r="I20" s="1409"/>
      <c r="J20" s="1409"/>
      <c r="K20" s="1409"/>
      <c r="L20" s="1409"/>
      <c r="M20" s="1409"/>
      <c r="N20" s="1409"/>
      <c r="O20" s="1410"/>
      <c r="P20" s="1397"/>
      <c r="Q20" s="1398"/>
      <c r="R20" s="141"/>
      <c r="U20" s="149" t="s">
        <v>747</v>
      </c>
    </row>
    <row r="21" spans="1:28" ht="19.5" customHeight="1">
      <c r="A21" s="1411"/>
      <c r="B21" s="1412"/>
      <c r="C21" s="1412"/>
      <c r="D21" s="1412"/>
      <c r="E21" s="1412"/>
      <c r="F21" s="1412"/>
      <c r="G21" s="1412"/>
      <c r="H21" s="1412"/>
      <c r="I21" s="1412"/>
      <c r="J21" s="1412"/>
      <c r="K21" s="1412"/>
      <c r="L21" s="1412"/>
      <c r="M21" s="1412"/>
      <c r="N21" s="1412"/>
      <c r="O21" s="1413"/>
      <c r="P21" s="1399"/>
      <c r="Q21" s="1400"/>
      <c r="R21" s="141"/>
    </row>
    <row r="22" spans="1:28" ht="19.5" customHeight="1">
      <c r="A22" s="1411"/>
      <c r="B22" s="1412"/>
      <c r="C22" s="1412"/>
      <c r="D22" s="1412"/>
      <c r="E22" s="1412"/>
      <c r="F22" s="1412"/>
      <c r="G22" s="1412"/>
      <c r="H22" s="1412"/>
      <c r="I22" s="1412"/>
      <c r="J22" s="1412"/>
      <c r="K22" s="1412"/>
      <c r="L22" s="1412"/>
      <c r="M22" s="1412"/>
      <c r="N22" s="1412"/>
      <c r="O22" s="1413"/>
      <c r="P22" s="1399"/>
      <c r="Q22" s="1400"/>
      <c r="R22" s="141"/>
    </row>
    <row r="23" spans="1:28" ht="19.5" customHeight="1">
      <c r="A23" s="1411"/>
      <c r="B23" s="1412"/>
      <c r="C23" s="1412"/>
      <c r="D23" s="1412"/>
      <c r="E23" s="1412"/>
      <c r="F23" s="1412"/>
      <c r="G23" s="1412"/>
      <c r="H23" s="1412"/>
      <c r="I23" s="1412"/>
      <c r="J23" s="1412"/>
      <c r="K23" s="1412"/>
      <c r="L23" s="1412"/>
      <c r="M23" s="1412"/>
      <c r="N23" s="1412"/>
      <c r="O23" s="1413"/>
      <c r="P23" s="1399"/>
      <c r="Q23" s="1400"/>
      <c r="R23" s="141"/>
      <c r="U23" s="1396" t="s">
        <v>289</v>
      </c>
      <c r="V23" s="1396"/>
      <c r="W23" s="1396"/>
      <c r="X23" s="1396"/>
      <c r="Y23" s="1396"/>
    </row>
    <row r="24" spans="1:28" ht="19.5" customHeight="1">
      <c r="A24" s="1411"/>
      <c r="B24" s="1412"/>
      <c r="C24" s="1412"/>
      <c r="D24" s="1412"/>
      <c r="E24" s="1412"/>
      <c r="F24" s="1412"/>
      <c r="G24" s="1412"/>
      <c r="H24" s="1412"/>
      <c r="I24" s="1412"/>
      <c r="J24" s="1412"/>
      <c r="K24" s="1412"/>
      <c r="L24" s="1412"/>
      <c r="M24" s="1412"/>
      <c r="N24" s="1412"/>
      <c r="O24" s="1413"/>
      <c r="P24" s="1399"/>
      <c r="Q24" s="1400"/>
      <c r="R24" s="141"/>
      <c r="U24" s="1396"/>
      <c r="V24" s="1396"/>
      <c r="W24" s="1396"/>
      <c r="X24" s="1396"/>
      <c r="Y24" s="1396"/>
    </row>
    <row r="25" spans="1:28" ht="19.5" customHeight="1">
      <c r="A25" s="1411"/>
      <c r="B25" s="1412"/>
      <c r="C25" s="1412"/>
      <c r="D25" s="1412"/>
      <c r="E25" s="1412"/>
      <c r="F25" s="1412"/>
      <c r="G25" s="1412"/>
      <c r="H25" s="1412"/>
      <c r="I25" s="1412"/>
      <c r="J25" s="1412"/>
      <c r="K25" s="1412"/>
      <c r="L25" s="1412"/>
      <c r="M25" s="1412"/>
      <c r="N25" s="1412"/>
      <c r="O25" s="1413"/>
      <c r="P25" s="1399"/>
      <c r="Q25" s="1400"/>
      <c r="R25" s="141"/>
      <c r="U25" s="1396"/>
      <c r="V25" s="1396"/>
      <c r="W25" s="1396"/>
      <c r="X25" s="1396"/>
      <c r="Y25" s="1396"/>
    </row>
    <row r="26" spans="1:28" ht="19.5" customHeight="1">
      <c r="A26" s="1414"/>
      <c r="B26" s="1415"/>
      <c r="C26" s="1415"/>
      <c r="D26" s="1415"/>
      <c r="E26" s="1415"/>
      <c r="F26" s="1415"/>
      <c r="G26" s="1415"/>
      <c r="H26" s="1415"/>
      <c r="I26" s="1415"/>
      <c r="J26" s="1415"/>
      <c r="K26" s="1415"/>
      <c r="L26" s="1415"/>
      <c r="M26" s="1415"/>
      <c r="N26" s="1415"/>
      <c r="O26" s="1416"/>
      <c r="P26" s="1401"/>
      <c r="Q26" s="1402"/>
      <c r="R26" s="141"/>
      <c r="U26" s="4" t="s">
        <v>303</v>
      </c>
    </row>
    <row r="27" spans="1:28" ht="19.5" customHeight="1">
      <c r="A27" s="1408" t="s">
        <v>1247</v>
      </c>
      <c r="B27" s="1409"/>
      <c r="C27" s="1409"/>
      <c r="D27" s="1409"/>
      <c r="E27" s="1409"/>
      <c r="F27" s="1409"/>
      <c r="G27" s="1409"/>
      <c r="H27" s="1409"/>
      <c r="I27" s="1409"/>
      <c r="J27" s="1409"/>
      <c r="K27" s="1409"/>
      <c r="L27" s="1409"/>
      <c r="M27" s="1409"/>
      <c r="N27" s="1409"/>
      <c r="O27" s="1410"/>
      <c r="P27" s="1397"/>
      <c r="Q27" s="1398"/>
      <c r="R27" s="141"/>
      <c r="U27" s="158" t="s">
        <v>290</v>
      </c>
      <c r="V27" s="158" t="s">
        <v>291</v>
      </c>
      <c r="W27" s="1395" t="s">
        <v>292</v>
      </c>
      <c r="X27" s="1395"/>
      <c r="Y27" s="159" t="s">
        <v>293</v>
      </c>
      <c r="Z27" s="152"/>
      <c r="AA27" s="152"/>
      <c r="AB27" s="153"/>
    </row>
    <row r="28" spans="1:28" ht="19.5" customHeight="1">
      <c r="A28" s="1411"/>
      <c r="B28" s="1412"/>
      <c r="C28" s="1412"/>
      <c r="D28" s="1412"/>
      <c r="E28" s="1412"/>
      <c r="F28" s="1412"/>
      <c r="G28" s="1412"/>
      <c r="H28" s="1412"/>
      <c r="I28" s="1412"/>
      <c r="J28" s="1412"/>
      <c r="K28" s="1412"/>
      <c r="L28" s="1412"/>
      <c r="M28" s="1412"/>
      <c r="N28" s="1412"/>
      <c r="O28" s="1413"/>
      <c r="P28" s="1399"/>
      <c r="Q28" s="1400"/>
      <c r="R28" s="141"/>
      <c r="U28" s="158" t="s">
        <v>1063</v>
      </c>
      <c r="V28" s="158" t="s">
        <v>62</v>
      </c>
      <c r="W28" s="1395" t="s">
        <v>294</v>
      </c>
      <c r="X28" s="1395"/>
      <c r="Y28" s="160" t="s">
        <v>295</v>
      </c>
      <c r="Z28" s="139"/>
      <c r="AA28" s="139"/>
      <c r="AB28" s="161"/>
    </row>
    <row r="29" spans="1:28" ht="19.5" customHeight="1">
      <c r="A29" s="1411"/>
      <c r="B29" s="1412"/>
      <c r="C29" s="1412"/>
      <c r="D29" s="1412"/>
      <c r="E29" s="1412"/>
      <c r="F29" s="1412"/>
      <c r="G29" s="1412"/>
      <c r="H29" s="1412"/>
      <c r="I29" s="1412"/>
      <c r="J29" s="1412"/>
      <c r="K29" s="1412"/>
      <c r="L29" s="1412"/>
      <c r="M29" s="1412"/>
      <c r="N29" s="1412"/>
      <c r="O29" s="1413"/>
      <c r="P29" s="1399"/>
      <c r="Q29" s="1400"/>
      <c r="R29" s="141"/>
      <c r="U29" s="158" t="s">
        <v>296</v>
      </c>
      <c r="V29" s="158" t="s">
        <v>66</v>
      </c>
      <c r="W29" s="1395" t="s">
        <v>297</v>
      </c>
      <c r="X29" s="1395"/>
      <c r="Y29" s="162" t="s">
        <v>298</v>
      </c>
      <c r="Z29" s="139"/>
      <c r="AA29" s="139"/>
      <c r="AB29" s="161"/>
    </row>
    <row r="30" spans="1:28" ht="19.5" customHeight="1">
      <c r="A30" s="1411"/>
      <c r="B30" s="1412"/>
      <c r="C30" s="1412"/>
      <c r="D30" s="1412"/>
      <c r="E30" s="1412"/>
      <c r="F30" s="1412"/>
      <c r="G30" s="1412"/>
      <c r="H30" s="1412"/>
      <c r="I30" s="1412"/>
      <c r="J30" s="1412"/>
      <c r="K30" s="1412"/>
      <c r="L30" s="1412"/>
      <c r="M30" s="1412"/>
      <c r="N30" s="1412"/>
      <c r="O30" s="1413"/>
      <c r="P30" s="1399"/>
      <c r="Q30" s="1400"/>
      <c r="R30" s="141"/>
      <c r="U30" s="158" t="s">
        <v>299</v>
      </c>
      <c r="V30" s="158" t="s">
        <v>70</v>
      </c>
      <c r="W30" s="1395" t="s">
        <v>297</v>
      </c>
      <c r="X30" s="1395"/>
      <c r="Y30" s="163" t="s">
        <v>300</v>
      </c>
      <c r="Z30" s="140"/>
      <c r="AA30" s="140"/>
      <c r="AB30" s="164"/>
    </row>
    <row r="31" spans="1:28" ht="19.5" customHeight="1">
      <c r="A31" s="1411"/>
      <c r="B31" s="1412"/>
      <c r="C31" s="1412"/>
      <c r="D31" s="1412"/>
      <c r="E31" s="1412"/>
      <c r="F31" s="1412"/>
      <c r="G31" s="1412"/>
      <c r="H31" s="1412"/>
      <c r="I31" s="1412"/>
      <c r="J31" s="1412"/>
      <c r="K31" s="1412"/>
      <c r="L31" s="1412"/>
      <c r="M31" s="1412"/>
      <c r="N31" s="1412"/>
      <c r="O31" s="1413"/>
      <c r="P31" s="1399"/>
      <c r="Q31" s="1400"/>
      <c r="R31" s="141"/>
      <c r="U31" s="158" t="s">
        <v>301</v>
      </c>
      <c r="V31" s="158" t="s">
        <v>70</v>
      </c>
      <c r="W31" s="1395" t="s">
        <v>297</v>
      </c>
      <c r="X31" s="1395"/>
      <c r="Y31" s="162" t="s">
        <v>302</v>
      </c>
      <c r="Z31" s="139"/>
      <c r="AA31" s="139"/>
      <c r="AB31" s="161"/>
    </row>
    <row r="32" spans="1:28" ht="19.5" customHeight="1">
      <c r="A32" s="1411"/>
      <c r="B32" s="1412"/>
      <c r="C32" s="1412"/>
      <c r="D32" s="1412"/>
      <c r="E32" s="1412"/>
      <c r="F32" s="1412"/>
      <c r="G32" s="1412"/>
      <c r="H32" s="1412"/>
      <c r="I32" s="1412"/>
      <c r="J32" s="1412"/>
      <c r="K32" s="1412"/>
      <c r="L32" s="1412"/>
      <c r="M32" s="1412"/>
      <c r="N32" s="1412"/>
      <c r="O32" s="1413"/>
      <c r="P32" s="1399"/>
      <c r="Q32" s="1400"/>
      <c r="R32" s="141"/>
      <c r="U32" s="149"/>
    </row>
    <row r="33" spans="1:18" ht="19.5" customHeight="1">
      <c r="A33" s="1414"/>
      <c r="B33" s="1415"/>
      <c r="C33" s="1415"/>
      <c r="D33" s="1415"/>
      <c r="E33" s="1415"/>
      <c r="F33" s="1415"/>
      <c r="G33" s="1415"/>
      <c r="H33" s="1415"/>
      <c r="I33" s="1415"/>
      <c r="J33" s="1415"/>
      <c r="K33" s="1415"/>
      <c r="L33" s="1415"/>
      <c r="M33" s="1415"/>
      <c r="N33" s="1415"/>
      <c r="O33" s="1416"/>
      <c r="P33" s="1401"/>
      <c r="Q33" s="1402"/>
      <c r="R33" s="141"/>
    </row>
    <row r="34" spans="1:18" ht="19.5" customHeight="1">
      <c r="A34" s="1408" t="s">
        <v>1248</v>
      </c>
      <c r="B34" s="1409"/>
      <c r="C34" s="1409"/>
      <c r="D34" s="1409"/>
      <c r="E34" s="1409"/>
      <c r="F34" s="1409"/>
      <c r="G34" s="1409"/>
      <c r="H34" s="1409"/>
      <c r="I34" s="1409"/>
      <c r="J34" s="1409"/>
      <c r="K34" s="1409"/>
      <c r="L34" s="1409"/>
      <c r="M34" s="1409"/>
      <c r="N34" s="1409"/>
      <c r="O34" s="1410"/>
      <c r="P34" s="1397"/>
      <c r="Q34" s="1398"/>
      <c r="R34" s="141"/>
    </row>
    <row r="35" spans="1:18" ht="19.5" customHeight="1">
      <c r="A35" s="1411"/>
      <c r="B35" s="1412"/>
      <c r="C35" s="1412"/>
      <c r="D35" s="1412"/>
      <c r="E35" s="1412"/>
      <c r="F35" s="1412"/>
      <c r="G35" s="1412"/>
      <c r="H35" s="1412"/>
      <c r="I35" s="1412"/>
      <c r="J35" s="1412"/>
      <c r="K35" s="1412"/>
      <c r="L35" s="1412"/>
      <c r="M35" s="1412"/>
      <c r="N35" s="1412"/>
      <c r="O35" s="1413"/>
      <c r="P35" s="1399"/>
      <c r="Q35" s="1400"/>
      <c r="R35" s="141"/>
    </row>
    <row r="36" spans="1:18" ht="19.5" customHeight="1">
      <c r="A36" s="1411"/>
      <c r="B36" s="1412"/>
      <c r="C36" s="1412"/>
      <c r="D36" s="1412"/>
      <c r="E36" s="1412"/>
      <c r="F36" s="1412"/>
      <c r="G36" s="1412"/>
      <c r="H36" s="1412"/>
      <c r="I36" s="1412"/>
      <c r="J36" s="1412"/>
      <c r="K36" s="1412"/>
      <c r="L36" s="1412"/>
      <c r="M36" s="1412"/>
      <c r="N36" s="1412"/>
      <c r="O36" s="1413"/>
      <c r="P36" s="1399"/>
      <c r="Q36" s="1400"/>
      <c r="R36" s="141"/>
    </row>
    <row r="37" spans="1:18" ht="19.5" customHeight="1">
      <c r="A37" s="1411"/>
      <c r="B37" s="1412"/>
      <c r="C37" s="1412"/>
      <c r="D37" s="1412"/>
      <c r="E37" s="1412"/>
      <c r="F37" s="1412"/>
      <c r="G37" s="1412"/>
      <c r="H37" s="1412"/>
      <c r="I37" s="1412"/>
      <c r="J37" s="1412"/>
      <c r="K37" s="1412"/>
      <c r="L37" s="1412"/>
      <c r="M37" s="1412"/>
      <c r="N37" s="1412"/>
      <c r="O37" s="1413"/>
      <c r="P37" s="1399"/>
      <c r="Q37" s="1400"/>
      <c r="R37" s="141"/>
    </row>
    <row r="38" spans="1:18" ht="19.5" customHeight="1">
      <c r="A38" s="1411"/>
      <c r="B38" s="1412"/>
      <c r="C38" s="1412"/>
      <c r="D38" s="1412"/>
      <c r="E38" s="1412"/>
      <c r="F38" s="1412"/>
      <c r="G38" s="1412"/>
      <c r="H38" s="1412"/>
      <c r="I38" s="1412"/>
      <c r="J38" s="1412"/>
      <c r="K38" s="1412"/>
      <c r="L38" s="1412"/>
      <c r="M38" s="1412"/>
      <c r="N38" s="1412"/>
      <c r="O38" s="1413"/>
      <c r="P38" s="1399"/>
      <c r="Q38" s="1400"/>
      <c r="R38" s="141"/>
    </row>
    <row r="39" spans="1:18" ht="19.5" customHeight="1">
      <c r="A39" s="1411"/>
      <c r="B39" s="1412"/>
      <c r="C39" s="1412"/>
      <c r="D39" s="1412"/>
      <c r="E39" s="1412"/>
      <c r="F39" s="1412"/>
      <c r="G39" s="1412"/>
      <c r="H39" s="1412"/>
      <c r="I39" s="1412"/>
      <c r="J39" s="1412"/>
      <c r="K39" s="1412"/>
      <c r="L39" s="1412"/>
      <c r="M39" s="1412"/>
      <c r="N39" s="1412"/>
      <c r="O39" s="1413"/>
      <c r="P39" s="1399"/>
      <c r="Q39" s="1400"/>
      <c r="R39" s="141"/>
    </row>
    <row r="40" spans="1:18" ht="19.5" customHeight="1">
      <c r="A40" s="1414"/>
      <c r="B40" s="1415"/>
      <c r="C40" s="1415"/>
      <c r="D40" s="1415"/>
      <c r="E40" s="1415"/>
      <c r="F40" s="1415"/>
      <c r="G40" s="1415"/>
      <c r="H40" s="1415"/>
      <c r="I40" s="1415"/>
      <c r="J40" s="1415"/>
      <c r="K40" s="1415"/>
      <c r="L40" s="1415"/>
      <c r="M40" s="1415"/>
      <c r="N40" s="1415"/>
      <c r="O40" s="1416"/>
      <c r="P40" s="1401"/>
      <c r="Q40" s="1402"/>
      <c r="R40" s="141"/>
    </row>
    <row r="41" spans="1:18">
      <c r="A41" s="1431" t="s">
        <v>11</v>
      </c>
      <c r="B41" s="1432"/>
      <c r="C41" s="1437"/>
      <c r="D41" s="1438"/>
      <c r="E41" s="1438"/>
      <c r="F41" s="1438"/>
      <c r="G41" s="1438"/>
      <c r="H41" s="1438"/>
      <c r="I41" s="1438"/>
      <c r="J41" s="1438"/>
      <c r="K41" s="1438"/>
      <c r="L41" s="1438"/>
      <c r="M41" s="1438"/>
      <c r="N41" s="1438"/>
      <c r="O41" s="1438"/>
      <c r="P41" s="1438"/>
      <c r="Q41" s="1439"/>
      <c r="R41" s="271"/>
    </row>
    <row r="42" spans="1:18">
      <c r="A42" s="1433"/>
      <c r="B42" s="1434"/>
      <c r="C42" s="1440"/>
      <c r="D42" s="1441"/>
      <c r="E42" s="1441"/>
      <c r="F42" s="1441"/>
      <c r="G42" s="1441"/>
      <c r="H42" s="1441"/>
      <c r="I42" s="1441"/>
      <c r="J42" s="1441"/>
      <c r="K42" s="1441"/>
      <c r="L42" s="1441"/>
      <c r="M42" s="1441"/>
      <c r="N42" s="1441"/>
      <c r="O42" s="1441"/>
      <c r="P42" s="1441"/>
      <c r="Q42" s="1442"/>
      <c r="R42" s="271"/>
    </row>
    <row r="43" spans="1:18">
      <c r="A43" s="1435"/>
      <c r="B43" s="1436"/>
      <c r="C43" s="1443"/>
      <c r="D43" s="1444"/>
      <c r="E43" s="1444"/>
      <c r="F43" s="1444"/>
      <c r="G43" s="1444"/>
      <c r="H43" s="1444"/>
      <c r="I43" s="1444"/>
      <c r="J43" s="1444"/>
      <c r="K43" s="1444"/>
      <c r="L43" s="1444"/>
      <c r="M43" s="1444"/>
      <c r="N43" s="1444"/>
      <c r="O43" s="1444"/>
      <c r="P43" s="1444"/>
      <c r="Q43" s="1445"/>
      <c r="R43" s="271"/>
    </row>
    <row r="44" spans="1:18">
      <c r="A44" s="219" t="s">
        <v>13</v>
      </c>
      <c r="B44" s="134"/>
      <c r="C44" s="134"/>
      <c r="D44" s="134"/>
      <c r="E44" s="134"/>
      <c r="F44" s="134"/>
      <c r="G44" s="134"/>
      <c r="H44" s="134"/>
      <c r="I44" s="134"/>
      <c r="J44" s="134"/>
      <c r="K44" s="134"/>
      <c r="R44" s="140"/>
    </row>
    <row r="45" spans="1:18">
      <c r="A45" s="323" t="s">
        <v>14</v>
      </c>
      <c r="B45" s="3"/>
      <c r="C45" s="3"/>
      <c r="D45" s="3"/>
      <c r="E45" s="3"/>
      <c r="F45" s="3"/>
      <c r="G45" s="3"/>
      <c r="H45" s="3"/>
      <c r="I45" s="3"/>
      <c r="J45" s="3"/>
      <c r="K45" s="3"/>
    </row>
  </sheetData>
  <mergeCells count="28">
    <mergeCell ref="A41:B43"/>
    <mergeCell ref="C41:Q43"/>
    <mergeCell ref="A2:D2"/>
    <mergeCell ref="A1:F1"/>
    <mergeCell ref="B5:Q5"/>
    <mergeCell ref="P20:Q26"/>
    <mergeCell ref="P27:Q33"/>
    <mergeCell ref="H2:Q2"/>
    <mergeCell ref="A6:G7"/>
    <mergeCell ref="A8:G9"/>
    <mergeCell ref="H9:L9"/>
    <mergeCell ref="B13:Q15"/>
    <mergeCell ref="A34:O40"/>
    <mergeCell ref="P34:Q40"/>
    <mergeCell ref="W31:X31"/>
    <mergeCell ref="W30:X30"/>
    <mergeCell ref="F2:G2"/>
    <mergeCell ref="U23:Y25"/>
    <mergeCell ref="W27:X27"/>
    <mergeCell ref="W28:X28"/>
    <mergeCell ref="W29:X29"/>
    <mergeCell ref="H7:L7"/>
    <mergeCell ref="A4:Q4"/>
    <mergeCell ref="A19:O19"/>
    <mergeCell ref="A20:O26"/>
    <mergeCell ref="A27:O33"/>
    <mergeCell ref="P19:Q19"/>
    <mergeCell ref="B16:Q17"/>
  </mergeCells>
  <phoneticPr fontId="2"/>
  <dataValidations count="1">
    <dataValidation type="list" showInputMessage="1" showErrorMessage="1" sqref="H9 H7">
      <formula1>企業回答1</formula1>
    </dataValidation>
  </dataValidations>
  <printOptions horizontalCentered="1"/>
  <pageMargins left="0.70866141732283472" right="0.70866141732283472" top="0.55118110236220474" bottom="0" header="0.31496062992125984" footer="0.31496062992125984"/>
  <pageSetup paperSize="9" orientation="portrait" blackAndWhite="1"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92D050"/>
  </sheetPr>
  <dimension ref="A1:AB45"/>
  <sheetViews>
    <sheetView view="pageBreakPreview" zoomScaleNormal="100" zoomScaleSheetLayoutView="100" workbookViewId="0">
      <selection activeCell="A27" sqref="A27:O33"/>
    </sheetView>
  </sheetViews>
  <sheetFormatPr defaultColWidth="9" defaultRowHeight="13"/>
  <cols>
    <col min="1" max="1" width="5.6328125" style="4" customWidth="1"/>
    <col min="2" max="16" width="5.08984375" style="4" customWidth="1"/>
    <col min="17" max="17" width="5.26953125" style="4" customWidth="1"/>
    <col min="18" max="18" width="5.26953125" style="190" customWidth="1"/>
    <col min="19" max="16384" width="9" style="4"/>
  </cols>
  <sheetData>
    <row r="1" spans="1:22">
      <c r="A1" s="1392" t="str">
        <f>CONCATENATE("（様式－",発注者入力シート!E24,"）")</f>
        <v>（様式－）</v>
      </c>
      <c r="B1" s="1392"/>
      <c r="C1" s="1392"/>
      <c r="D1" s="1392"/>
      <c r="E1" s="1392"/>
      <c r="F1" s="1392"/>
      <c r="R1" s="259"/>
      <c r="U1" s="4" t="s">
        <v>393</v>
      </c>
    </row>
    <row r="2" spans="1:22">
      <c r="A2" s="1392" t="str">
        <f>CONCATENATE("評価項目",発注者入力シート!F24,"－",発注者入力シート!G24)</f>
        <v>評価項目－</v>
      </c>
      <c r="B2" s="1392"/>
      <c r="C2" s="1392"/>
      <c r="D2" s="1392"/>
      <c r="F2" s="1404" t="s">
        <v>793</v>
      </c>
      <c r="G2" s="1404"/>
      <c r="H2" s="1403" t="str">
        <f>IF(企業入力シート!C5="","",企業入力シート!C5)</f>
        <v>○○共同企業体</v>
      </c>
      <c r="I2" s="1403"/>
      <c r="J2" s="1403"/>
      <c r="K2" s="1403"/>
      <c r="L2" s="1403"/>
      <c r="M2" s="1403"/>
      <c r="N2" s="1403"/>
      <c r="O2" s="1403"/>
      <c r="P2" s="1403"/>
      <c r="Q2" s="1403"/>
      <c r="U2" s="4" t="s">
        <v>394</v>
      </c>
    </row>
    <row r="3" spans="1:22">
      <c r="A3" s="222"/>
      <c r="B3" s="222"/>
      <c r="C3" s="222"/>
      <c r="D3" s="222"/>
      <c r="E3" s="142"/>
      <c r="F3" s="142"/>
      <c r="G3" s="142"/>
      <c r="H3" s="348"/>
      <c r="I3" s="348"/>
      <c r="J3" s="348"/>
      <c r="K3" s="348"/>
      <c r="L3" s="348"/>
      <c r="M3" s="348"/>
      <c r="N3" s="348"/>
      <c r="O3" s="348"/>
      <c r="P3" s="348"/>
      <c r="Q3" s="348"/>
      <c r="U3" s="147"/>
      <c r="V3" s="4" t="s">
        <v>395</v>
      </c>
    </row>
    <row r="4" spans="1:22" ht="14">
      <c r="A4" s="1407" t="s">
        <v>3</v>
      </c>
      <c r="B4" s="1407"/>
      <c r="C4" s="1407"/>
      <c r="D4" s="1407"/>
      <c r="E4" s="1407"/>
      <c r="F4" s="1407"/>
      <c r="G4" s="1407"/>
      <c r="H4" s="1407"/>
      <c r="I4" s="1407"/>
      <c r="J4" s="1407"/>
      <c r="K4" s="1407"/>
      <c r="L4" s="1407"/>
      <c r="M4" s="1407"/>
      <c r="N4" s="1407"/>
      <c r="O4" s="1407"/>
      <c r="P4" s="1407"/>
      <c r="Q4" s="1407"/>
      <c r="R4" s="267"/>
      <c r="U4" s="135"/>
      <c r="V4" s="4" t="s">
        <v>519</v>
      </c>
    </row>
    <row r="5" spans="1:22">
      <c r="A5" s="1051" t="s">
        <v>198</v>
      </c>
      <c r="B5" s="1423" t="str">
        <f>IF(発注者入力シート!C24="","",発注者入力シート!C24)</f>
        <v/>
      </c>
      <c r="C5" s="1423"/>
      <c r="D5" s="1423"/>
      <c r="E5" s="1423"/>
      <c r="F5" s="1423"/>
      <c r="G5" s="1423"/>
      <c r="H5" s="1423"/>
      <c r="I5" s="1423"/>
      <c r="J5" s="1423"/>
      <c r="K5" s="1423"/>
      <c r="L5" s="1423"/>
      <c r="M5" s="1423"/>
      <c r="N5" s="1423"/>
      <c r="O5" s="1423"/>
      <c r="P5" s="1423"/>
      <c r="Q5" s="1424"/>
      <c r="R5" s="259"/>
    </row>
    <row r="6" spans="1:22">
      <c r="A6" s="1446" t="s">
        <v>4</v>
      </c>
      <c r="B6" s="1447"/>
      <c r="C6" s="1447"/>
      <c r="D6" s="1447"/>
      <c r="E6" s="1447"/>
      <c r="F6" s="1447"/>
      <c r="G6" s="1448"/>
      <c r="H6" s="151" t="s">
        <v>5</v>
      </c>
      <c r="I6" s="152"/>
      <c r="J6" s="152"/>
      <c r="K6" s="152"/>
      <c r="L6" s="152"/>
      <c r="M6" s="152"/>
      <c r="N6" s="152"/>
      <c r="O6" s="152"/>
      <c r="P6" s="152"/>
      <c r="Q6" s="153"/>
      <c r="R6" s="140"/>
      <c r="U6" s="4" t="s">
        <v>397</v>
      </c>
    </row>
    <row r="7" spans="1:22">
      <c r="A7" s="1452"/>
      <c r="B7" s="1453"/>
      <c r="C7" s="1453"/>
      <c r="D7" s="1453"/>
      <c r="E7" s="1453"/>
      <c r="F7" s="1453"/>
      <c r="G7" s="1454"/>
      <c r="H7" s="1430"/>
      <c r="I7" s="1428"/>
      <c r="J7" s="1428"/>
      <c r="K7" s="1428"/>
      <c r="L7" s="1428"/>
      <c r="M7" s="154" t="s">
        <v>518</v>
      </c>
      <c r="N7" s="154"/>
      <c r="O7" s="154"/>
      <c r="P7" s="154"/>
      <c r="Q7" s="155"/>
      <c r="R7" s="145"/>
      <c r="U7" s="137"/>
      <c r="V7" s="4" t="s">
        <v>398</v>
      </c>
    </row>
    <row r="8" spans="1:22">
      <c r="A8" s="1427" t="s">
        <v>739</v>
      </c>
      <c r="B8" s="1427"/>
      <c r="C8" s="1427"/>
      <c r="D8" s="1427"/>
      <c r="E8" s="1427"/>
      <c r="F8" s="1427"/>
      <c r="G8" s="1427"/>
      <c r="H8" s="971" t="s">
        <v>1200</v>
      </c>
      <c r="I8" s="152"/>
      <c r="J8" s="152"/>
      <c r="K8" s="152"/>
      <c r="L8" s="152"/>
      <c r="M8" s="134"/>
      <c r="N8" s="152"/>
      <c r="O8" s="152"/>
      <c r="P8" s="152"/>
      <c r="Q8" s="153"/>
      <c r="R8" s="140"/>
      <c r="U8" s="138"/>
      <c r="V8" s="4" t="s">
        <v>396</v>
      </c>
    </row>
    <row r="9" spans="1:22">
      <c r="A9" s="1427"/>
      <c r="B9" s="1427"/>
      <c r="C9" s="1427"/>
      <c r="D9" s="1427"/>
      <c r="E9" s="1427"/>
      <c r="F9" s="1427"/>
      <c r="G9" s="1427"/>
      <c r="H9" s="1430"/>
      <c r="I9" s="1428"/>
      <c r="J9" s="1428"/>
      <c r="K9" s="1428"/>
      <c r="L9" s="1428"/>
      <c r="M9" s="166"/>
      <c r="N9" s="166"/>
      <c r="O9" s="166"/>
      <c r="P9" s="166"/>
      <c r="Q9" s="155"/>
      <c r="R9" s="141"/>
    </row>
    <row r="10" spans="1:22">
      <c r="A10" s="156" t="s">
        <v>6</v>
      </c>
      <c r="B10" s="134"/>
      <c r="C10" s="134"/>
      <c r="D10" s="134"/>
      <c r="E10" s="134"/>
      <c r="F10" s="134"/>
      <c r="G10" s="134"/>
      <c r="H10" s="134"/>
      <c r="I10" s="134"/>
      <c r="J10" s="134"/>
      <c r="K10" s="134"/>
      <c r="L10" s="134"/>
      <c r="M10" s="134"/>
      <c r="N10" s="134"/>
      <c r="O10" s="134"/>
      <c r="P10" s="134"/>
      <c r="Q10" s="157"/>
      <c r="R10" s="140"/>
    </row>
    <row r="11" spans="1:22">
      <c r="A11" s="156" t="s">
        <v>7</v>
      </c>
      <c r="B11" s="134"/>
      <c r="C11" s="134"/>
      <c r="D11" s="134"/>
      <c r="E11" s="134"/>
      <c r="F11" s="134"/>
      <c r="G11" s="134"/>
      <c r="H11" s="134"/>
      <c r="I11" s="134"/>
      <c r="J11" s="134"/>
      <c r="K11" s="134"/>
      <c r="L11" s="134"/>
      <c r="M11" s="134"/>
      <c r="N11" s="134"/>
      <c r="O11" s="134"/>
      <c r="P11" s="134"/>
      <c r="Q11" s="157"/>
      <c r="R11" s="140"/>
      <c r="U11" s="149" t="s">
        <v>399</v>
      </c>
    </row>
    <row r="12" spans="1:22">
      <c r="A12" s="370" t="s">
        <v>737</v>
      </c>
      <c r="B12" s="363" t="s">
        <v>738</v>
      </c>
      <c r="C12" s="363"/>
      <c r="D12" s="363"/>
      <c r="E12" s="363"/>
      <c r="F12" s="363"/>
      <c r="G12" s="363"/>
      <c r="H12" s="363"/>
      <c r="I12" s="363"/>
      <c r="J12" s="363"/>
      <c r="K12" s="363"/>
      <c r="L12" s="363"/>
      <c r="M12" s="363"/>
      <c r="N12" s="363"/>
      <c r="O12" s="363"/>
      <c r="P12" s="363"/>
      <c r="Q12" s="371"/>
      <c r="R12" s="140"/>
      <c r="U12" s="149" t="s">
        <v>400</v>
      </c>
    </row>
    <row r="13" spans="1:22">
      <c r="A13" s="370" t="s">
        <v>737</v>
      </c>
      <c r="B13" s="1425" t="s">
        <v>1250</v>
      </c>
      <c r="C13" s="1425"/>
      <c r="D13" s="1425"/>
      <c r="E13" s="1425"/>
      <c r="F13" s="1425"/>
      <c r="G13" s="1425"/>
      <c r="H13" s="1425"/>
      <c r="I13" s="1425"/>
      <c r="J13" s="1425"/>
      <c r="K13" s="1425"/>
      <c r="L13" s="1425"/>
      <c r="M13" s="1425"/>
      <c r="N13" s="1425"/>
      <c r="O13" s="1425"/>
      <c r="P13" s="1425"/>
      <c r="Q13" s="1426"/>
      <c r="R13" s="140"/>
      <c r="U13" s="149" t="s">
        <v>745</v>
      </c>
    </row>
    <row r="14" spans="1:22">
      <c r="A14" s="372"/>
      <c r="B14" s="1425"/>
      <c r="C14" s="1425"/>
      <c r="D14" s="1425"/>
      <c r="E14" s="1425"/>
      <c r="F14" s="1425"/>
      <c r="G14" s="1425"/>
      <c r="H14" s="1425"/>
      <c r="I14" s="1425"/>
      <c r="J14" s="1425"/>
      <c r="K14" s="1425"/>
      <c r="L14" s="1425"/>
      <c r="M14" s="1425"/>
      <c r="N14" s="1425"/>
      <c r="O14" s="1425"/>
      <c r="P14" s="1425"/>
      <c r="Q14" s="1426"/>
      <c r="R14" s="140"/>
      <c r="U14" s="149" t="s">
        <v>855</v>
      </c>
    </row>
    <row r="15" spans="1:22">
      <c r="A15" s="372"/>
      <c r="B15" s="1425"/>
      <c r="C15" s="1425"/>
      <c r="D15" s="1425"/>
      <c r="E15" s="1425"/>
      <c r="F15" s="1425"/>
      <c r="G15" s="1425"/>
      <c r="H15" s="1425"/>
      <c r="I15" s="1425"/>
      <c r="J15" s="1425"/>
      <c r="K15" s="1425"/>
      <c r="L15" s="1425"/>
      <c r="M15" s="1425"/>
      <c r="N15" s="1425"/>
      <c r="O15" s="1425"/>
      <c r="P15" s="1425"/>
      <c r="Q15" s="1426"/>
      <c r="R15" s="140"/>
      <c r="V15" s="149"/>
    </row>
    <row r="16" spans="1:22">
      <c r="A16" s="370" t="s">
        <v>1190</v>
      </c>
      <c r="B16" s="1405" t="s">
        <v>1186</v>
      </c>
      <c r="C16" s="1405"/>
      <c r="D16" s="1405"/>
      <c r="E16" s="1405"/>
      <c r="F16" s="1405"/>
      <c r="G16" s="1405"/>
      <c r="H16" s="1405"/>
      <c r="I16" s="1405"/>
      <c r="J16" s="1405"/>
      <c r="K16" s="1405"/>
      <c r="L16" s="1405"/>
      <c r="M16" s="1405"/>
      <c r="N16" s="1405"/>
      <c r="O16" s="1405"/>
      <c r="P16" s="1405"/>
      <c r="Q16" s="1406"/>
      <c r="R16" s="140"/>
      <c r="U16" s="149" t="s">
        <v>743</v>
      </c>
      <c r="V16" s="149"/>
    </row>
    <row r="17" spans="1:28" ht="13.5" customHeight="1">
      <c r="A17" s="370"/>
      <c r="B17" s="1405"/>
      <c r="C17" s="1405"/>
      <c r="D17" s="1405"/>
      <c r="E17" s="1405"/>
      <c r="F17" s="1405"/>
      <c r="G17" s="1405"/>
      <c r="H17" s="1405"/>
      <c r="I17" s="1405"/>
      <c r="J17" s="1405"/>
      <c r="K17" s="1405"/>
      <c r="L17" s="1405"/>
      <c r="M17" s="1405"/>
      <c r="N17" s="1405"/>
      <c r="O17" s="1405"/>
      <c r="P17" s="1405"/>
      <c r="Q17" s="1406"/>
      <c r="R17" s="140"/>
      <c r="U17" s="149" t="s">
        <v>742</v>
      </c>
      <c r="V17" s="149"/>
    </row>
    <row r="18" spans="1:28">
      <c r="A18" s="370" t="s">
        <v>1187</v>
      </c>
      <c r="B18" s="972" t="s">
        <v>1193</v>
      </c>
      <c r="C18" s="973"/>
      <c r="D18" s="973"/>
      <c r="E18" s="973"/>
      <c r="F18" s="973"/>
      <c r="G18" s="973"/>
      <c r="H18" s="973"/>
      <c r="I18" s="973"/>
      <c r="J18" s="973"/>
      <c r="K18" s="973"/>
      <c r="L18" s="973"/>
      <c r="M18" s="973"/>
      <c r="N18" s="973"/>
      <c r="O18" s="973"/>
      <c r="P18" s="973"/>
      <c r="Q18" s="974"/>
      <c r="R18" s="140"/>
      <c r="U18" s="149" t="s">
        <v>744</v>
      </c>
      <c r="V18" s="149"/>
    </row>
    <row r="19" spans="1:28">
      <c r="A19" s="1420" t="s">
        <v>15</v>
      </c>
      <c r="B19" s="1421"/>
      <c r="C19" s="1421"/>
      <c r="D19" s="1421"/>
      <c r="E19" s="1421"/>
      <c r="F19" s="1421"/>
      <c r="G19" s="1421"/>
      <c r="H19" s="1421"/>
      <c r="I19" s="1421"/>
      <c r="J19" s="1421"/>
      <c r="K19" s="1421"/>
      <c r="L19" s="1421"/>
      <c r="M19" s="1421"/>
      <c r="N19" s="1421"/>
      <c r="O19" s="1422"/>
      <c r="P19" s="1418" t="s">
        <v>288</v>
      </c>
      <c r="Q19" s="1419"/>
      <c r="R19" s="268"/>
      <c r="U19" s="149" t="s">
        <v>746</v>
      </c>
    </row>
    <row r="20" spans="1:28" ht="19.5" customHeight="1">
      <c r="A20" s="1408" t="s">
        <v>1249</v>
      </c>
      <c r="B20" s="1409"/>
      <c r="C20" s="1409"/>
      <c r="D20" s="1409"/>
      <c r="E20" s="1409"/>
      <c r="F20" s="1409"/>
      <c r="G20" s="1409"/>
      <c r="H20" s="1409"/>
      <c r="I20" s="1409"/>
      <c r="J20" s="1409"/>
      <c r="K20" s="1409"/>
      <c r="L20" s="1409"/>
      <c r="M20" s="1409"/>
      <c r="N20" s="1409"/>
      <c r="O20" s="1410"/>
      <c r="P20" s="1397"/>
      <c r="Q20" s="1398"/>
      <c r="R20" s="141"/>
      <c r="U20" s="149" t="s">
        <v>747</v>
      </c>
    </row>
    <row r="21" spans="1:28" ht="19.5" customHeight="1">
      <c r="A21" s="1411"/>
      <c r="B21" s="1412"/>
      <c r="C21" s="1412"/>
      <c r="D21" s="1412"/>
      <c r="E21" s="1412"/>
      <c r="F21" s="1412"/>
      <c r="G21" s="1412"/>
      <c r="H21" s="1412"/>
      <c r="I21" s="1412"/>
      <c r="J21" s="1412"/>
      <c r="K21" s="1412"/>
      <c r="L21" s="1412"/>
      <c r="M21" s="1412"/>
      <c r="N21" s="1412"/>
      <c r="O21" s="1413"/>
      <c r="P21" s="1399"/>
      <c r="Q21" s="1400"/>
      <c r="R21" s="141"/>
    </row>
    <row r="22" spans="1:28" ht="19.5" customHeight="1">
      <c r="A22" s="1411"/>
      <c r="B22" s="1412"/>
      <c r="C22" s="1412"/>
      <c r="D22" s="1412"/>
      <c r="E22" s="1412"/>
      <c r="F22" s="1412"/>
      <c r="G22" s="1412"/>
      <c r="H22" s="1412"/>
      <c r="I22" s="1412"/>
      <c r="J22" s="1412"/>
      <c r="K22" s="1412"/>
      <c r="L22" s="1412"/>
      <c r="M22" s="1412"/>
      <c r="N22" s="1412"/>
      <c r="O22" s="1413"/>
      <c r="P22" s="1399"/>
      <c r="Q22" s="1400"/>
      <c r="R22" s="141"/>
    </row>
    <row r="23" spans="1:28" ht="19.5" customHeight="1">
      <c r="A23" s="1411"/>
      <c r="B23" s="1412"/>
      <c r="C23" s="1412"/>
      <c r="D23" s="1412"/>
      <c r="E23" s="1412"/>
      <c r="F23" s="1412"/>
      <c r="G23" s="1412"/>
      <c r="H23" s="1412"/>
      <c r="I23" s="1412"/>
      <c r="J23" s="1412"/>
      <c r="K23" s="1412"/>
      <c r="L23" s="1412"/>
      <c r="M23" s="1412"/>
      <c r="N23" s="1412"/>
      <c r="O23" s="1413"/>
      <c r="P23" s="1399"/>
      <c r="Q23" s="1400"/>
      <c r="R23" s="141"/>
      <c r="U23" s="1396" t="s">
        <v>289</v>
      </c>
      <c r="V23" s="1396"/>
      <c r="W23" s="1396"/>
      <c r="X23" s="1396"/>
      <c r="Y23" s="1396"/>
    </row>
    <row r="24" spans="1:28" ht="19.5" customHeight="1">
      <c r="A24" s="1411"/>
      <c r="B24" s="1412"/>
      <c r="C24" s="1412"/>
      <c r="D24" s="1412"/>
      <c r="E24" s="1412"/>
      <c r="F24" s="1412"/>
      <c r="G24" s="1412"/>
      <c r="H24" s="1412"/>
      <c r="I24" s="1412"/>
      <c r="J24" s="1412"/>
      <c r="K24" s="1412"/>
      <c r="L24" s="1412"/>
      <c r="M24" s="1412"/>
      <c r="N24" s="1412"/>
      <c r="O24" s="1413"/>
      <c r="P24" s="1399"/>
      <c r="Q24" s="1400"/>
      <c r="R24" s="141"/>
      <c r="U24" s="1396"/>
      <c r="V24" s="1396"/>
      <c r="W24" s="1396"/>
      <c r="X24" s="1396"/>
      <c r="Y24" s="1396"/>
    </row>
    <row r="25" spans="1:28" ht="19.5" customHeight="1">
      <c r="A25" s="1411"/>
      <c r="B25" s="1412"/>
      <c r="C25" s="1412"/>
      <c r="D25" s="1412"/>
      <c r="E25" s="1412"/>
      <c r="F25" s="1412"/>
      <c r="G25" s="1412"/>
      <c r="H25" s="1412"/>
      <c r="I25" s="1412"/>
      <c r="J25" s="1412"/>
      <c r="K25" s="1412"/>
      <c r="L25" s="1412"/>
      <c r="M25" s="1412"/>
      <c r="N25" s="1412"/>
      <c r="O25" s="1413"/>
      <c r="P25" s="1399"/>
      <c r="Q25" s="1400"/>
      <c r="R25" s="141"/>
      <c r="U25" s="1396"/>
      <c r="V25" s="1396"/>
      <c r="W25" s="1396"/>
      <c r="X25" s="1396"/>
      <c r="Y25" s="1396"/>
    </row>
    <row r="26" spans="1:28" ht="19.5" customHeight="1">
      <c r="A26" s="1414"/>
      <c r="B26" s="1415"/>
      <c r="C26" s="1415"/>
      <c r="D26" s="1415"/>
      <c r="E26" s="1415"/>
      <c r="F26" s="1415"/>
      <c r="G26" s="1415"/>
      <c r="H26" s="1415"/>
      <c r="I26" s="1415"/>
      <c r="J26" s="1415"/>
      <c r="K26" s="1415"/>
      <c r="L26" s="1415"/>
      <c r="M26" s="1415"/>
      <c r="N26" s="1415"/>
      <c r="O26" s="1416"/>
      <c r="P26" s="1401"/>
      <c r="Q26" s="1402"/>
      <c r="R26" s="141"/>
      <c r="U26" s="4" t="s">
        <v>303</v>
      </c>
    </row>
    <row r="27" spans="1:28" ht="19.5" customHeight="1">
      <c r="A27" s="1408" t="s">
        <v>1239</v>
      </c>
      <c r="B27" s="1409"/>
      <c r="C27" s="1409"/>
      <c r="D27" s="1409"/>
      <c r="E27" s="1409"/>
      <c r="F27" s="1409"/>
      <c r="G27" s="1409"/>
      <c r="H27" s="1409"/>
      <c r="I27" s="1409"/>
      <c r="J27" s="1409"/>
      <c r="K27" s="1409"/>
      <c r="L27" s="1409"/>
      <c r="M27" s="1409"/>
      <c r="N27" s="1409"/>
      <c r="O27" s="1410"/>
      <c r="P27" s="1397"/>
      <c r="Q27" s="1398"/>
      <c r="R27" s="141"/>
      <c r="U27" s="158" t="s">
        <v>290</v>
      </c>
      <c r="V27" s="158" t="s">
        <v>291</v>
      </c>
      <c r="W27" s="1395" t="s">
        <v>292</v>
      </c>
      <c r="X27" s="1395"/>
      <c r="Y27" s="159" t="s">
        <v>293</v>
      </c>
      <c r="Z27" s="152"/>
      <c r="AA27" s="152"/>
      <c r="AB27" s="153"/>
    </row>
    <row r="28" spans="1:28" ht="19.5" customHeight="1">
      <c r="A28" s="1411"/>
      <c r="B28" s="1412"/>
      <c r="C28" s="1412"/>
      <c r="D28" s="1412"/>
      <c r="E28" s="1412"/>
      <c r="F28" s="1412"/>
      <c r="G28" s="1412"/>
      <c r="H28" s="1412"/>
      <c r="I28" s="1412"/>
      <c r="J28" s="1412"/>
      <c r="K28" s="1412"/>
      <c r="L28" s="1412"/>
      <c r="M28" s="1412"/>
      <c r="N28" s="1412"/>
      <c r="O28" s="1413"/>
      <c r="P28" s="1399"/>
      <c r="Q28" s="1400"/>
      <c r="R28" s="141"/>
      <c r="U28" s="158" t="s">
        <v>1063</v>
      </c>
      <c r="V28" s="158" t="s">
        <v>62</v>
      </c>
      <c r="W28" s="1395" t="s">
        <v>294</v>
      </c>
      <c r="X28" s="1395"/>
      <c r="Y28" s="160" t="s">
        <v>295</v>
      </c>
      <c r="Z28" s="139"/>
      <c r="AA28" s="139"/>
      <c r="AB28" s="161"/>
    </row>
    <row r="29" spans="1:28" ht="19.5" customHeight="1">
      <c r="A29" s="1411"/>
      <c r="B29" s="1412"/>
      <c r="C29" s="1412"/>
      <c r="D29" s="1412"/>
      <c r="E29" s="1412"/>
      <c r="F29" s="1412"/>
      <c r="G29" s="1412"/>
      <c r="H29" s="1412"/>
      <c r="I29" s="1412"/>
      <c r="J29" s="1412"/>
      <c r="K29" s="1412"/>
      <c r="L29" s="1412"/>
      <c r="M29" s="1412"/>
      <c r="N29" s="1412"/>
      <c r="O29" s="1413"/>
      <c r="P29" s="1399"/>
      <c r="Q29" s="1400"/>
      <c r="R29" s="141"/>
      <c r="U29" s="158" t="s">
        <v>296</v>
      </c>
      <c r="V29" s="158" t="s">
        <v>66</v>
      </c>
      <c r="W29" s="1395" t="s">
        <v>297</v>
      </c>
      <c r="X29" s="1395"/>
      <c r="Y29" s="162" t="s">
        <v>298</v>
      </c>
      <c r="Z29" s="139"/>
      <c r="AA29" s="139"/>
      <c r="AB29" s="161"/>
    </row>
    <row r="30" spans="1:28" ht="19.5" customHeight="1">
      <c r="A30" s="1411"/>
      <c r="B30" s="1412"/>
      <c r="C30" s="1412"/>
      <c r="D30" s="1412"/>
      <c r="E30" s="1412"/>
      <c r="F30" s="1412"/>
      <c r="G30" s="1412"/>
      <c r="H30" s="1412"/>
      <c r="I30" s="1412"/>
      <c r="J30" s="1412"/>
      <c r="K30" s="1412"/>
      <c r="L30" s="1412"/>
      <c r="M30" s="1412"/>
      <c r="N30" s="1412"/>
      <c r="O30" s="1413"/>
      <c r="P30" s="1399"/>
      <c r="Q30" s="1400"/>
      <c r="R30" s="141"/>
      <c r="U30" s="158" t="s">
        <v>299</v>
      </c>
      <c r="V30" s="158" t="s">
        <v>70</v>
      </c>
      <c r="W30" s="1395" t="s">
        <v>297</v>
      </c>
      <c r="X30" s="1395"/>
      <c r="Y30" s="163" t="s">
        <v>300</v>
      </c>
      <c r="Z30" s="140"/>
      <c r="AA30" s="140"/>
      <c r="AB30" s="164"/>
    </row>
    <row r="31" spans="1:28" ht="19.5" customHeight="1">
      <c r="A31" s="1411"/>
      <c r="B31" s="1412"/>
      <c r="C31" s="1412"/>
      <c r="D31" s="1412"/>
      <c r="E31" s="1412"/>
      <c r="F31" s="1412"/>
      <c r="G31" s="1412"/>
      <c r="H31" s="1412"/>
      <c r="I31" s="1412"/>
      <c r="J31" s="1412"/>
      <c r="K31" s="1412"/>
      <c r="L31" s="1412"/>
      <c r="M31" s="1412"/>
      <c r="N31" s="1412"/>
      <c r="O31" s="1413"/>
      <c r="P31" s="1399"/>
      <c r="Q31" s="1400"/>
      <c r="R31" s="141"/>
      <c r="U31" s="158" t="s">
        <v>301</v>
      </c>
      <c r="V31" s="158" t="s">
        <v>70</v>
      </c>
      <c r="W31" s="1395" t="s">
        <v>297</v>
      </c>
      <c r="X31" s="1395"/>
      <c r="Y31" s="162" t="s">
        <v>302</v>
      </c>
      <c r="Z31" s="139"/>
      <c r="AA31" s="139"/>
      <c r="AB31" s="161"/>
    </row>
    <row r="32" spans="1:28" ht="19.5" customHeight="1">
      <c r="A32" s="1411"/>
      <c r="B32" s="1412"/>
      <c r="C32" s="1412"/>
      <c r="D32" s="1412"/>
      <c r="E32" s="1412"/>
      <c r="F32" s="1412"/>
      <c r="G32" s="1412"/>
      <c r="H32" s="1412"/>
      <c r="I32" s="1412"/>
      <c r="J32" s="1412"/>
      <c r="K32" s="1412"/>
      <c r="L32" s="1412"/>
      <c r="M32" s="1412"/>
      <c r="N32" s="1412"/>
      <c r="O32" s="1413"/>
      <c r="P32" s="1399"/>
      <c r="Q32" s="1400"/>
      <c r="R32" s="141"/>
      <c r="U32" s="149"/>
    </row>
    <row r="33" spans="1:19" ht="19.5" customHeight="1">
      <c r="A33" s="1414"/>
      <c r="B33" s="1415"/>
      <c r="C33" s="1415"/>
      <c r="D33" s="1415"/>
      <c r="E33" s="1415"/>
      <c r="F33" s="1415"/>
      <c r="G33" s="1415"/>
      <c r="H33" s="1415"/>
      <c r="I33" s="1415"/>
      <c r="J33" s="1415"/>
      <c r="K33" s="1415"/>
      <c r="L33" s="1415"/>
      <c r="M33" s="1415"/>
      <c r="N33" s="1415"/>
      <c r="O33" s="1416"/>
      <c r="P33" s="1401"/>
      <c r="Q33" s="1402"/>
      <c r="R33" s="141"/>
    </row>
    <row r="34" spans="1:19" ht="19.5" customHeight="1">
      <c r="A34" s="1408" t="s">
        <v>1248</v>
      </c>
      <c r="B34" s="1409"/>
      <c r="C34" s="1409"/>
      <c r="D34" s="1409"/>
      <c r="E34" s="1409"/>
      <c r="F34" s="1409"/>
      <c r="G34" s="1409"/>
      <c r="H34" s="1409"/>
      <c r="I34" s="1409"/>
      <c r="J34" s="1409"/>
      <c r="K34" s="1409"/>
      <c r="L34" s="1409"/>
      <c r="M34" s="1409"/>
      <c r="N34" s="1409"/>
      <c r="O34" s="1410"/>
      <c r="P34" s="1397"/>
      <c r="Q34" s="1398"/>
      <c r="R34" s="141"/>
    </row>
    <row r="35" spans="1:19" ht="19.5" customHeight="1">
      <c r="A35" s="1411"/>
      <c r="B35" s="1412"/>
      <c r="C35" s="1412"/>
      <c r="D35" s="1412"/>
      <c r="E35" s="1412"/>
      <c r="F35" s="1412"/>
      <c r="G35" s="1412"/>
      <c r="H35" s="1412"/>
      <c r="I35" s="1412"/>
      <c r="J35" s="1412"/>
      <c r="K35" s="1412"/>
      <c r="L35" s="1412"/>
      <c r="M35" s="1412"/>
      <c r="N35" s="1412"/>
      <c r="O35" s="1413"/>
      <c r="P35" s="1399"/>
      <c r="Q35" s="1400"/>
      <c r="R35" s="141"/>
    </row>
    <row r="36" spans="1:19" ht="19.5" customHeight="1">
      <c r="A36" s="1411"/>
      <c r="B36" s="1412"/>
      <c r="C36" s="1412"/>
      <c r="D36" s="1412"/>
      <c r="E36" s="1412"/>
      <c r="F36" s="1412"/>
      <c r="G36" s="1412"/>
      <c r="H36" s="1412"/>
      <c r="I36" s="1412"/>
      <c r="J36" s="1412"/>
      <c r="K36" s="1412"/>
      <c r="L36" s="1412"/>
      <c r="M36" s="1412"/>
      <c r="N36" s="1412"/>
      <c r="O36" s="1413"/>
      <c r="P36" s="1399"/>
      <c r="Q36" s="1400"/>
      <c r="R36" s="141"/>
    </row>
    <row r="37" spans="1:19" ht="19.5" customHeight="1">
      <c r="A37" s="1411"/>
      <c r="B37" s="1412"/>
      <c r="C37" s="1412"/>
      <c r="D37" s="1412"/>
      <c r="E37" s="1412"/>
      <c r="F37" s="1412"/>
      <c r="G37" s="1412"/>
      <c r="H37" s="1412"/>
      <c r="I37" s="1412"/>
      <c r="J37" s="1412"/>
      <c r="K37" s="1412"/>
      <c r="L37" s="1412"/>
      <c r="M37" s="1412"/>
      <c r="N37" s="1412"/>
      <c r="O37" s="1413"/>
      <c r="P37" s="1399"/>
      <c r="Q37" s="1400"/>
      <c r="R37" s="141"/>
    </row>
    <row r="38" spans="1:19" ht="19.5" customHeight="1">
      <c r="A38" s="1411"/>
      <c r="B38" s="1412"/>
      <c r="C38" s="1412"/>
      <c r="D38" s="1412"/>
      <c r="E38" s="1412"/>
      <c r="F38" s="1412"/>
      <c r="G38" s="1412"/>
      <c r="H38" s="1412"/>
      <c r="I38" s="1412"/>
      <c r="J38" s="1412"/>
      <c r="K38" s="1412"/>
      <c r="L38" s="1412"/>
      <c r="M38" s="1412"/>
      <c r="N38" s="1412"/>
      <c r="O38" s="1413"/>
      <c r="P38" s="1399"/>
      <c r="Q38" s="1400"/>
      <c r="R38" s="141"/>
    </row>
    <row r="39" spans="1:19" ht="19.5" customHeight="1">
      <c r="A39" s="1411"/>
      <c r="B39" s="1412"/>
      <c r="C39" s="1412"/>
      <c r="D39" s="1412"/>
      <c r="E39" s="1412"/>
      <c r="F39" s="1412"/>
      <c r="G39" s="1412"/>
      <c r="H39" s="1412"/>
      <c r="I39" s="1412"/>
      <c r="J39" s="1412"/>
      <c r="K39" s="1412"/>
      <c r="L39" s="1412"/>
      <c r="M39" s="1412"/>
      <c r="N39" s="1412"/>
      <c r="O39" s="1413"/>
      <c r="P39" s="1399"/>
      <c r="Q39" s="1400"/>
      <c r="R39" s="141"/>
    </row>
    <row r="40" spans="1:19" ht="19.5" customHeight="1">
      <c r="A40" s="1414"/>
      <c r="B40" s="1415"/>
      <c r="C40" s="1415"/>
      <c r="D40" s="1415"/>
      <c r="E40" s="1415"/>
      <c r="F40" s="1415"/>
      <c r="G40" s="1415"/>
      <c r="H40" s="1415"/>
      <c r="I40" s="1415"/>
      <c r="J40" s="1415"/>
      <c r="K40" s="1415"/>
      <c r="L40" s="1415"/>
      <c r="M40" s="1415"/>
      <c r="N40" s="1415"/>
      <c r="O40" s="1416"/>
      <c r="P40" s="1401"/>
      <c r="Q40" s="1402"/>
      <c r="R40" s="141"/>
    </row>
    <row r="41" spans="1:19">
      <c r="A41" s="1431" t="s">
        <v>11</v>
      </c>
      <c r="B41" s="1432"/>
      <c r="C41" s="1437"/>
      <c r="D41" s="1438"/>
      <c r="E41" s="1438"/>
      <c r="F41" s="1438"/>
      <c r="G41" s="1438"/>
      <c r="H41" s="1438"/>
      <c r="I41" s="1438"/>
      <c r="J41" s="1438"/>
      <c r="K41" s="1438"/>
      <c r="L41" s="1438"/>
      <c r="M41" s="1438"/>
      <c r="N41" s="1438"/>
      <c r="O41" s="1438"/>
      <c r="P41" s="1438"/>
      <c r="Q41" s="1439"/>
      <c r="R41" s="271"/>
    </row>
    <row r="42" spans="1:19">
      <c r="A42" s="1433"/>
      <c r="B42" s="1434"/>
      <c r="C42" s="1440"/>
      <c r="D42" s="1441"/>
      <c r="E42" s="1441"/>
      <c r="F42" s="1441"/>
      <c r="G42" s="1441"/>
      <c r="H42" s="1441"/>
      <c r="I42" s="1441"/>
      <c r="J42" s="1441"/>
      <c r="K42" s="1441"/>
      <c r="L42" s="1441"/>
      <c r="M42" s="1441"/>
      <c r="N42" s="1441"/>
      <c r="O42" s="1441"/>
      <c r="P42" s="1441"/>
      <c r="Q42" s="1442"/>
      <c r="R42" s="271"/>
      <c r="S42" s="134"/>
    </row>
    <row r="43" spans="1:19">
      <c r="A43" s="1435"/>
      <c r="B43" s="1436"/>
      <c r="C43" s="1443"/>
      <c r="D43" s="1444"/>
      <c r="E43" s="1444"/>
      <c r="F43" s="1444"/>
      <c r="G43" s="1444"/>
      <c r="H43" s="1444"/>
      <c r="I43" s="1444"/>
      <c r="J43" s="1444"/>
      <c r="K43" s="1444"/>
      <c r="L43" s="1444"/>
      <c r="M43" s="1444"/>
      <c r="N43" s="1444"/>
      <c r="O43" s="1444"/>
      <c r="P43" s="1444"/>
      <c r="Q43" s="1445"/>
      <c r="R43" s="271"/>
      <c r="S43" s="134"/>
    </row>
    <row r="44" spans="1:19">
      <c r="A44" s="219" t="s">
        <v>13</v>
      </c>
      <c r="B44" s="134"/>
      <c r="C44" s="134"/>
      <c r="D44" s="134"/>
      <c r="E44" s="134"/>
      <c r="F44" s="134"/>
      <c r="G44" s="134"/>
      <c r="H44" s="134"/>
      <c r="I44" s="134"/>
      <c r="J44" s="134"/>
      <c r="K44" s="134"/>
      <c r="R44" s="140"/>
      <c r="S44" s="134"/>
    </row>
    <row r="45" spans="1:19">
      <c r="A45" s="1417" t="s">
        <v>14</v>
      </c>
      <c r="B45" s="1417"/>
      <c r="C45" s="1417"/>
      <c r="D45" s="1417"/>
      <c r="E45" s="1417"/>
      <c r="F45" s="1417"/>
      <c r="G45" s="1417"/>
      <c r="H45" s="1417"/>
      <c r="I45" s="1417"/>
      <c r="J45" s="1417"/>
      <c r="K45" s="1417"/>
      <c r="L45" s="1417"/>
      <c r="M45" s="1417"/>
      <c r="N45" s="1417"/>
      <c r="O45" s="1417"/>
      <c r="P45" s="1417"/>
      <c r="Q45" s="1417"/>
    </row>
  </sheetData>
  <mergeCells count="29">
    <mergeCell ref="A45:Q45"/>
    <mergeCell ref="A4:Q4"/>
    <mergeCell ref="A19:O19"/>
    <mergeCell ref="A20:O26"/>
    <mergeCell ref="A27:O33"/>
    <mergeCell ref="A34:O40"/>
    <mergeCell ref="C41:Q43"/>
    <mergeCell ref="A41:B43"/>
    <mergeCell ref="A8:G9"/>
    <mergeCell ref="H9:L9"/>
    <mergeCell ref="P34:Q40"/>
    <mergeCell ref="B5:Q5"/>
    <mergeCell ref="W31:X31"/>
    <mergeCell ref="B13:Q15"/>
    <mergeCell ref="P27:Q33"/>
    <mergeCell ref="U23:Y25"/>
    <mergeCell ref="W27:X27"/>
    <mergeCell ref="W28:X28"/>
    <mergeCell ref="W29:X29"/>
    <mergeCell ref="W30:X30"/>
    <mergeCell ref="A1:F1"/>
    <mergeCell ref="H2:Q2"/>
    <mergeCell ref="P19:Q19"/>
    <mergeCell ref="P20:Q26"/>
    <mergeCell ref="A2:D2"/>
    <mergeCell ref="H7:L7"/>
    <mergeCell ref="A6:G7"/>
    <mergeCell ref="F2:G2"/>
    <mergeCell ref="B16:Q17"/>
  </mergeCells>
  <phoneticPr fontId="2"/>
  <dataValidations count="1">
    <dataValidation type="list" showInputMessage="1" showErrorMessage="1" sqref="H9 H7">
      <formula1>企業回答1</formula1>
    </dataValidation>
  </dataValidations>
  <printOptions horizontalCentered="1"/>
  <pageMargins left="0.70866141732283472" right="0.70866141732283472" top="0.55118110236220474" bottom="0" header="0.31496062992125984" footer="0.31496062992125984"/>
  <pageSetup paperSize="9" orientation="portrait" blackAndWhite="1"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92D050"/>
  </sheetPr>
  <dimension ref="A1:AB57"/>
  <sheetViews>
    <sheetView view="pageBreakPreview" zoomScaleNormal="100" zoomScaleSheetLayoutView="100" workbookViewId="0">
      <selection activeCell="A26" sqref="A26:O30"/>
    </sheetView>
  </sheetViews>
  <sheetFormatPr defaultColWidth="9" defaultRowHeight="13"/>
  <cols>
    <col min="1" max="1" width="5.6328125" style="4" customWidth="1"/>
    <col min="2" max="17" width="5.08984375" style="4" customWidth="1"/>
    <col min="18" max="18" width="5.08984375" style="190" customWidth="1"/>
    <col min="19" max="16384" width="9" style="4"/>
  </cols>
  <sheetData>
    <row r="1" spans="1:22">
      <c r="A1" s="1392" t="str">
        <f>CONCATENATE("（様式－",発注者入力シート!E25,"）")</f>
        <v>（様式－）</v>
      </c>
      <c r="B1" s="1392"/>
      <c r="C1" s="1392"/>
      <c r="D1" s="1392"/>
      <c r="E1" s="1392"/>
      <c r="F1" s="1392"/>
      <c r="R1" s="259"/>
      <c r="U1" s="4" t="s">
        <v>393</v>
      </c>
    </row>
    <row r="2" spans="1:22">
      <c r="A2" s="1392" t="str">
        <f>CONCATENATE("評価項目",発注者入力シート!F25,"－",発注者入力シート!G25)</f>
        <v>評価項目－</v>
      </c>
      <c r="B2" s="1392"/>
      <c r="C2" s="1392"/>
      <c r="D2" s="1392"/>
      <c r="F2" s="1404" t="s">
        <v>793</v>
      </c>
      <c r="G2" s="1404"/>
      <c r="H2" s="1403" t="str">
        <f>IF(企業入力シート!C5="","",企業入力シート!C5)</f>
        <v>○○共同企業体</v>
      </c>
      <c r="I2" s="1403"/>
      <c r="J2" s="1403"/>
      <c r="K2" s="1403"/>
      <c r="L2" s="1403"/>
      <c r="M2" s="1403"/>
      <c r="N2" s="1403"/>
      <c r="O2" s="1403"/>
      <c r="P2" s="1403"/>
      <c r="Q2" s="1403"/>
      <c r="U2" s="4" t="s">
        <v>394</v>
      </c>
    </row>
    <row r="3" spans="1:22">
      <c r="A3" s="222"/>
      <c r="B3" s="222"/>
      <c r="C3" s="222"/>
      <c r="D3" s="222"/>
      <c r="E3" s="142"/>
      <c r="F3" s="142"/>
      <c r="G3" s="142"/>
      <c r="H3" s="348"/>
      <c r="I3" s="348"/>
      <c r="J3" s="348"/>
      <c r="K3" s="348"/>
      <c r="L3" s="348"/>
      <c r="M3" s="348"/>
      <c r="N3" s="348"/>
      <c r="O3" s="348"/>
      <c r="P3" s="348"/>
      <c r="Q3" s="348"/>
      <c r="U3" s="147"/>
      <c r="V3" s="4" t="s">
        <v>395</v>
      </c>
    </row>
    <row r="4" spans="1:22" ht="14">
      <c r="A4" s="1407" t="s">
        <v>3</v>
      </c>
      <c r="B4" s="1407"/>
      <c r="C4" s="1407"/>
      <c r="D4" s="1407"/>
      <c r="E4" s="1407"/>
      <c r="F4" s="1407"/>
      <c r="G4" s="1407"/>
      <c r="H4" s="1407"/>
      <c r="I4" s="1407"/>
      <c r="J4" s="1407"/>
      <c r="K4" s="1407"/>
      <c r="L4" s="1407"/>
      <c r="M4" s="1407"/>
      <c r="N4" s="1407"/>
      <c r="O4" s="1407"/>
      <c r="P4" s="1407"/>
      <c r="Q4" s="1407"/>
      <c r="R4" s="267"/>
      <c r="U4" s="135"/>
      <c r="V4" s="4" t="s">
        <v>519</v>
      </c>
    </row>
    <row r="5" spans="1:22">
      <c r="A5" s="1051" t="s">
        <v>198</v>
      </c>
      <c r="B5" s="1423" t="str">
        <f>IF(発注者入力シート!C25="","",発注者入力シート!C25)</f>
        <v/>
      </c>
      <c r="C5" s="1423"/>
      <c r="D5" s="1423"/>
      <c r="E5" s="1423"/>
      <c r="F5" s="1423"/>
      <c r="G5" s="1423"/>
      <c r="H5" s="1423"/>
      <c r="I5" s="1423"/>
      <c r="J5" s="1423"/>
      <c r="K5" s="1423"/>
      <c r="L5" s="1423"/>
      <c r="M5" s="1423"/>
      <c r="N5" s="1423"/>
      <c r="O5" s="1423"/>
      <c r="P5" s="1423"/>
      <c r="Q5" s="1424"/>
      <c r="R5" s="259"/>
    </row>
    <row r="6" spans="1:22">
      <c r="A6" s="1446" t="s">
        <v>4</v>
      </c>
      <c r="B6" s="1447"/>
      <c r="C6" s="1447"/>
      <c r="D6" s="1447"/>
      <c r="E6" s="1447"/>
      <c r="F6" s="1447"/>
      <c r="G6" s="1448"/>
      <c r="H6" s="170" t="s">
        <v>5</v>
      </c>
      <c r="I6" s="171"/>
      <c r="J6" s="171"/>
      <c r="K6" s="171"/>
      <c r="L6" s="171"/>
      <c r="M6" s="171"/>
      <c r="N6" s="171"/>
      <c r="O6" s="171"/>
      <c r="P6" s="171"/>
      <c r="Q6" s="172"/>
      <c r="R6" s="259"/>
      <c r="U6" s="4" t="s">
        <v>397</v>
      </c>
    </row>
    <row r="7" spans="1:22">
      <c r="A7" s="1452"/>
      <c r="B7" s="1453"/>
      <c r="C7" s="1453"/>
      <c r="D7" s="1453"/>
      <c r="E7" s="1453"/>
      <c r="F7" s="1453"/>
      <c r="G7" s="1454"/>
      <c r="H7" s="1430"/>
      <c r="I7" s="1428"/>
      <c r="J7" s="1428"/>
      <c r="K7" s="1428"/>
      <c r="L7" s="1428"/>
      <c r="M7" s="154" t="s">
        <v>518</v>
      </c>
      <c r="N7" s="154"/>
      <c r="O7" s="154"/>
      <c r="P7" s="154"/>
      <c r="Q7" s="155"/>
      <c r="R7" s="145"/>
      <c r="U7" s="137"/>
      <c r="V7" s="4" t="s">
        <v>398</v>
      </c>
    </row>
    <row r="8" spans="1:22">
      <c r="A8" s="1455" t="s">
        <v>12</v>
      </c>
      <c r="B8" s="1456"/>
      <c r="C8" s="1456"/>
      <c r="D8" s="1456"/>
      <c r="E8" s="1456"/>
      <c r="F8" s="1456"/>
      <c r="G8" s="1457"/>
      <c r="H8" s="971" t="s">
        <v>1200</v>
      </c>
      <c r="I8" s="152"/>
      <c r="J8" s="152"/>
      <c r="K8" s="152"/>
      <c r="L8" s="152"/>
      <c r="M8" s="134"/>
      <c r="N8" s="171"/>
      <c r="O8" s="171"/>
      <c r="P8" s="171"/>
      <c r="Q8" s="172"/>
      <c r="R8" s="141"/>
      <c r="U8" s="138"/>
      <c r="V8" s="4" t="s">
        <v>396</v>
      </c>
    </row>
    <row r="9" spans="1:22">
      <c r="A9" s="1458"/>
      <c r="B9" s="1459"/>
      <c r="C9" s="1459"/>
      <c r="D9" s="1459"/>
      <c r="E9" s="1459"/>
      <c r="F9" s="1459"/>
      <c r="G9" s="1460"/>
      <c r="H9" s="1430"/>
      <c r="I9" s="1428"/>
      <c r="J9" s="1428"/>
      <c r="K9" s="1428"/>
      <c r="L9" s="1428"/>
      <c r="M9" s="166"/>
      <c r="N9" s="166"/>
      <c r="O9" s="166"/>
      <c r="P9" s="166"/>
      <c r="Q9" s="155"/>
      <c r="R9" s="141"/>
    </row>
    <row r="10" spans="1:22">
      <c r="A10" s="156" t="s">
        <v>6</v>
      </c>
      <c r="B10" s="134"/>
      <c r="C10" s="134"/>
      <c r="D10" s="134"/>
      <c r="E10" s="134"/>
      <c r="F10" s="134"/>
      <c r="G10" s="134"/>
      <c r="H10" s="134"/>
      <c r="I10" s="134"/>
      <c r="J10" s="134"/>
      <c r="K10" s="134"/>
      <c r="L10" s="134"/>
      <c r="M10" s="134"/>
      <c r="N10" s="134"/>
      <c r="O10" s="134"/>
      <c r="P10" s="134"/>
      <c r="Q10" s="157"/>
      <c r="R10" s="140"/>
    </row>
    <row r="11" spans="1:22">
      <c r="A11" s="156" t="s">
        <v>7</v>
      </c>
      <c r="B11" s="134"/>
      <c r="C11" s="134"/>
      <c r="D11" s="134"/>
      <c r="E11" s="134"/>
      <c r="F11" s="134"/>
      <c r="G11" s="134"/>
      <c r="H11" s="134"/>
      <c r="I11" s="134"/>
      <c r="J11" s="134"/>
      <c r="K11" s="134"/>
      <c r="L11" s="134"/>
      <c r="M11" s="134"/>
      <c r="N11" s="134"/>
      <c r="O11" s="134"/>
      <c r="P11" s="134"/>
      <c r="Q11" s="157"/>
      <c r="R11" s="140"/>
      <c r="U11" s="149" t="s">
        <v>399</v>
      </c>
    </row>
    <row r="12" spans="1:22">
      <c r="A12" s="370" t="s">
        <v>737</v>
      </c>
      <c r="B12" s="363" t="s">
        <v>738</v>
      </c>
      <c r="C12" s="363"/>
      <c r="D12" s="363"/>
      <c r="E12" s="363"/>
      <c r="F12" s="363"/>
      <c r="G12" s="363"/>
      <c r="H12" s="363"/>
      <c r="I12" s="363"/>
      <c r="J12" s="363"/>
      <c r="K12" s="363"/>
      <c r="L12" s="363"/>
      <c r="M12" s="363"/>
      <c r="N12" s="363"/>
      <c r="O12" s="363"/>
      <c r="P12" s="363"/>
      <c r="Q12" s="371"/>
      <c r="R12" s="140"/>
      <c r="U12" s="149" t="s">
        <v>400</v>
      </c>
    </row>
    <row r="13" spans="1:22">
      <c r="A13" s="370" t="s">
        <v>737</v>
      </c>
      <c r="B13" s="1425" t="s">
        <v>741</v>
      </c>
      <c r="C13" s="1425"/>
      <c r="D13" s="1425"/>
      <c r="E13" s="1425"/>
      <c r="F13" s="1425"/>
      <c r="G13" s="1425"/>
      <c r="H13" s="1425"/>
      <c r="I13" s="1425"/>
      <c r="J13" s="1425"/>
      <c r="K13" s="1425"/>
      <c r="L13" s="1425"/>
      <c r="M13" s="1425"/>
      <c r="N13" s="1425"/>
      <c r="O13" s="1425"/>
      <c r="P13" s="1425"/>
      <c r="Q13" s="1426"/>
      <c r="R13" s="140"/>
      <c r="U13" s="149" t="s">
        <v>745</v>
      </c>
    </row>
    <row r="14" spans="1:22">
      <c r="A14" s="372"/>
      <c r="B14" s="1425"/>
      <c r="C14" s="1425"/>
      <c r="D14" s="1425"/>
      <c r="E14" s="1425"/>
      <c r="F14" s="1425"/>
      <c r="G14" s="1425"/>
      <c r="H14" s="1425"/>
      <c r="I14" s="1425"/>
      <c r="J14" s="1425"/>
      <c r="K14" s="1425"/>
      <c r="L14" s="1425"/>
      <c r="M14" s="1425"/>
      <c r="N14" s="1425"/>
      <c r="O14" s="1425"/>
      <c r="P14" s="1425"/>
      <c r="Q14" s="1426"/>
      <c r="R14" s="140"/>
      <c r="U14" s="149" t="s">
        <v>855</v>
      </c>
    </row>
    <row r="15" spans="1:22">
      <c r="A15" s="372"/>
      <c r="B15" s="1425"/>
      <c r="C15" s="1425"/>
      <c r="D15" s="1425"/>
      <c r="E15" s="1425"/>
      <c r="F15" s="1425"/>
      <c r="G15" s="1425"/>
      <c r="H15" s="1425"/>
      <c r="I15" s="1425"/>
      <c r="J15" s="1425"/>
      <c r="K15" s="1425"/>
      <c r="L15" s="1425"/>
      <c r="M15" s="1425"/>
      <c r="N15" s="1425"/>
      <c r="O15" s="1425"/>
      <c r="P15" s="1425"/>
      <c r="Q15" s="1426"/>
      <c r="R15" s="140"/>
      <c r="V15" s="149"/>
    </row>
    <row r="16" spans="1:22">
      <c r="A16" s="370" t="s">
        <v>1194</v>
      </c>
      <c r="B16" s="1405" t="s">
        <v>1186</v>
      </c>
      <c r="C16" s="1405"/>
      <c r="D16" s="1405"/>
      <c r="E16" s="1405"/>
      <c r="F16" s="1405"/>
      <c r="G16" s="1405"/>
      <c r="H16" s="1405"/>
      <c r="I16" s="1405"/>
      <c r="J16" s="1405"/>
      <c r="K16" s="1405"/>
      <c r="L16" s="1405"/>
      <c r="M16" s="1405"/>
      <c r="N16" s="1405"/>
      <c r="O16" s="1405"/>
      <c r="P16" s="1405"/>
      <c r="Q16" s="1406"/>
      <c r="R16" s="140"/>
      <c r="U16" s="149" t="s">
        <v>743</v>
      </c>
      <c r="V16" s="149"/>
    </row>
    <row r="17" spans="1:28" ht="13.5" customHeight="1">
      <c r="A17" s="370"/>
      <c r="B17" s="1405"/>
      <c r="C17" s="1405"/>
      <c r="D17" s="1405"/>
      <c r="E17" s="1405"/>
      <c r="F17" s="1405"/>
      <c r="G17" s="1405"/>
      <c r="H17" s="1405"/>
      <c r="I17" s="1405"/>
      <c r="J17" s="1405"/>
      <c r="K17" s="1405"/>
      <c r="L17" s="1405"/>
      <c r="M17" s="1405"/>
      <c r="N17" s="1405"/>
      <c r="O17" s="1405"/>
      <c r="P17" s="1405"/>
      <c r="Q17" s="1406"/>
      <c r="R17" s="140"/>
      <c r="U17" s="149" t="s">
        <v>742</v>
      </c>
      <c r="V17" s="149"/>
    </row>
    <row r="18" spans="1:28">
      <c r="A18" s="370" t="s">
        <v>1187</v>
      </c>
      <c r="B18" s="972" t="s">
        <v>1188</v>
      </c>
      <c r="C18" s="973"/>
      <c r="D18" s="973"/>
      <c r="E18" s="973"/>
      <c r="F18" s="973"/>
      <c r="G18" s="973"/>
      <c r="H18" s="973"/>
      <c r="I18" s="973"/>
      <c r="J18" s="973"/>
      <c r="K18" s="973"/>
      <c r="L18" s="973"/>
      <c r="M18" s="973"/>
      <c r="N18" s="973"/>
      <c r="O18" s="973"/>
      <c r="P18" s="973"/>
      <c r="Q18" s="974"/>
      <c r="R18" s="269"/>
      <c r="U18" s="149" t="s">
        <v>744</v>
      </c>
      <c r="V18" s="149"/>
    </row>
    <row r="19" spans="1:28">
      <c r="A19" s="1420" t="s">
        <v>15</v>
      </c>
      <c r="B19" s="1421"/>
      <c r="C19" s="1421"/>
      <c r="D19" s="1421"/>
      <c r="E19" s="1421"/>
      <c r="F19" s="1421"/>
      <c r="G19" s="1421"/>
      <c r="H19" s="1421"/>
      <c r="I19" s="1421"/>
      <c r="J19" s="1421"/>
      <c r="K19" s="1421"/>
      <c r="L19" s="1421"/>
      <c r="M19" s="1421"/>
      <c r="N19" s="1421"/>
      <c r="O19" s="1422"/>
      <c r="P19" s="1418" t="s">
        <v>288</v>
      </c>
      <c r="Q19" s="1419"/>
      <c r="R19" s="268"/>
      <c r="U19" s="149" t="s">
        <v>746</v>
      </c>
    </row>
    <row r="20" spans="1:28">
      <c r="A20" s="373" t="s">
        <v>287</v>
      </c>
      <c r="B20" s="1438" t="s">
        <v>286</v>
      </c>
      <c r="C20" s="1438"/>
      <c r="D20" s="1438"/>
      <c r="E20" s="1438"/>
      <c r="F20" s="1438"/>
      <c r="G20" s="1438"/>
      <c r="H20" s="1438"/>
      <c r="I20" s="1438"/>
      <c r="J20" s="1438"/>
      <c r="K20" s="1438"/>
      <c r="L20" s="1438"/>
      <c r="M20" s="1438"/>
      <c r="N20" s="1438"/>
      <c r="O20" s="1439"/>
      <c r="P20" s="1446"/>
      <c r="Q20" s="1448"/>
      <c r="R20" s="141"/>
      <c r="U20" s="149" t="s">
        <v>747</v>
      </c>
    </row>
    <row r="21" spans="1:28">
      <c r="A21" s="1408" t="s">
        <v>8</v>
      </c>
      <c r="B21" s="1409"/>
      <c r="C21" s="1409"/>
      <c r="D21" s="1409"/>
      <c r="E21" s="1409"/>
      <c r="F21" s="1409"/>
      <c r="G21" s="1409"/>
      <c r="H21" s="1409"/>
      <c r="I21" s="1409"/>
      <c r="J21" s="1409"/>
      <c r="K21" s="1409"/>
      <c r="L21" s="1409"/>
      <c r="M21" s="1409"/>
      <c r="N21" s="1409"/>
      <c r="O21" s="1410"/>
      <c r="P21" s="1397"/>
      <c r="Q21" s="1398"/>
      <c r="R21" s="141"/>
    </row>
    <row r="22" spans="1:28">
      <c r="A22" s="1411"/>
      <c r="B22" s="1412"/>
      <c r="C22" s="1412"/>
      <c r="D22" s="1412"/>
      <c r="E22" s="1412"/>
      <c r="F22" s="1412"/>
      <c r="G22" s="1412"/>
      <c r="H22" s="1412"/>
      <c r="I22" s="1412"/>
      <c r="J22" s="1412"/>
      <c r="K22" s="1412"/>
      <c r="L22" s="1412"/>
      <c r="M22" s="1412"/>
      <c r="N22" s="1412"/>
      <c r="O22" s="1413"/>
      <c r="P22" s="1399"/>
      <c r="Q22" s="1400"/>
      <c r="R22" s="141"/>
    </row>
    <row r="23" spans="1:28">
      <c r="A23" s="1411"/>
      <c r="B23" s="1412"/>
      <c r="C23" s="1412"/>
      <c r="D23" s="1412"/>
      <c r="E23" s="1412"/>
      <c r="F23" s="1412"/>
      <c r="G23" s="1412"/>
      <c r="H23" s="1412"/>
      <c r="I23" s="1412"/>
      <c r="J23" s="1412"/>
      <c r="K23" s="1412"/>
      <c r="L23" s="1412"/>
      <c r="M23" s="1412"/>
      <c r="N23" s="1412"/>
      <c r="O23" s="1413"/>
      <c r="P23" s="1399"/>
      <c r="Q23" s="1400"/>
      <c r="R23" s="141"/>
      <c r="U23" s="1396" t="s">
        <v>289</v>
      </c>
      <c r="V23" s="1396"/>
      <c r="W23" s="1396"/>
      <c r="X23" s="1396"/>
      <c r="Y23" s="1396"/>
    </row>
    <row r="24" spans="1:28">
      <c r="A24" s="1411"/>
      <c r="B24" s="1412"/>
      <c r="C24" s="1412"/>
      <c r="D24" s="1412"/>
      <c r="E24" s="1412"/>
      <c r="F24" s="1412"/>
      <c r="G24" s="1412"/>
      <c r="H24" s="1412"/>
      <c r="I24" s="1412"/>
      <c r="J24" s="1412"/>
      <c r="K24" s="1412"/>
      <c r="L24" s="1412"/>
      <c r="M24" s="1412"/>
      <c r="N24" s="1412"/>
      <c r="O24" s="1413"/>
      <c r="P24" s="1399"/>
      <c r="Q24" s="1400"/>
      <c r="R24" s="141"/>
      <c r="U24" s="1396"/>
      <c r="V24" s="1396"/>
      <c r="W24" s="1396"/>
      <c r="X24" s="1396"/>
      <c r="Y24" s="1396"/>
    </row>
    <row r="25" spans="1:28">
      <c r="A25" s="1461"/>
      <c r="B25" s="1462"/>
      <c r="C25" s="1462"/>
      <c r="D25" s="1462"/>
      <c r="E25" s="1462"/>
      <c r="F25" s="1462"/>
      <c r="G25" s="1462"/>
      <c r="H25" s="1462"/>
      <c r="I25" s="1462"/>
      <c r="J25" s="1462"/>
      <c r="K25" s="1462"/>
      <c r="L25" s="1462"/>
      <c r="M25" s="1462"/>
      <c r="N25" s="1462"/>
      <c r="O25" s="1463"/>
      <c r="P25" s="1399"/>
      <c r="Q25" s="1400"/>
      <c r="R25" s="141"/>
      <c r="U25" s="1396"/>
      <c r="V25" s="1396"/>
      <c r="W25" s="1396"/>
      <c r="X25" s="1396"/>
      <c r="Y25" s="1396"/>
    </row>
    <row r="26" spans="1:28">
      <c r="A26" s="1464" t="s">
        <v>9</v>
      </c>
      <c r="B26" s="1465"/>
      <c r="C26" s="1465"/>
      <c r="D26" s="1465"/>
      <c r="E26" s="1465"/>
      <c r="F26" s="1465"/>
      <c r="G26" s="1465"/>
      <c r="H26" s="1465"/>
      <c r="I26" s="1465"/>
      <c r="J26" s="1465"/>
      <c r="K26" s="1465"/>
      <c r="L26" s="1465"/>
      <c r="M26" s="1465"/>
      <c r="N26" s="1465"/>
      <c r="O26" s="1466"/>
      <c r="P26" s="1467"/>
      <c r="Q26" s="1468"/>
      <c r="R26" s="141"/>
      <c r="U26" s="4" t="s">
        <v>303</v>
      </c>
    </row>
    <row r="27" spans="1:28">
      <c r="A27" s="1411"/>
      <c r="B27" s="1412"/>
      <c r="C27" s="1412"/>
      <c r="D27" s="1412"/>
      <c r="E27" s="1412"/>
      <c r="F27" s="1412"/>
      <c r="G27" s="1412"/>
      <c r="H27" s="1412"/>
      <c r="I27" s="1412"/>
      <c r="J27" s="1412"/>
      <c r="K27" s="1412"/>
      <c r="L27" s="1412"/>
      <c r="M27" s="1412"/>
      <c r="N27" s="1412"/>
      <c r="O27" s="1413"/>
      <c r="P27" s="1399"/>
      <c r="Q27" s="1400"/>
      <c r="R27" s="141"/>
      <c r="U27" s="158" t="s">
        <v>290</v>
      </c>
      <c r="V27" s="158" t="s">
        <v>291</v>
      </c>
      <c r="W27" s="1395" t="s">
        <v>292</v>
      </c>
      <c r="X27" s="1395"/>
      <c r="Y27" s="159" t="s">
        <v>293</v>
      </c>
      <c r="Z27" s="152"/>
      <c r="AA27" s="152"/>
      <c r="AB27" s="153"/>
    </row>
    <row r="28" spans="1:28">
      <c r="A28" s="1411"/>
      <c r="B28" s="1412"/>
      <c r="C28" s="1412"/>
      <c r="D28" s="1412"/>
      <c r="E28" s="1412"/>
      <c r="F28" s="1412"/>
      <c r="G28" s="1412"/>
      <c r="H28" s="1412"/>
      <c r="I28" s="1412"/>
      <c r="J28" s="1412"/>
      <c r="K28" s="1412"/>
      <c r="L28" s="1412"/>
      <c r="M28" s="1412"/>
      <c r="N28" s="1412"/>
      <c r="O28" s="1413"/>
      <c r="P28" s="1399"/>
      <c r="Q28" s="1400"/>
      <c r="R28" s="141"/>
      <c r="U28" s="158" t="s">
        <v>1063</v>
      </c>
      <c r="V28" s="158" t="s">
        <v>62</v>
      </c>
      <c r="W28" s="1395" t="s">
        <v>294</v>
      </c>
      <c r="X28" s="1395"/>
      <c r="Y28" s="160" t="s">
        <v>295</v>
      </c>
      <c r="Z28" s="139"/>
      <c r="AA28" s="139"/>
      <c r="AB28" s="161"/>
    </row>
    <row r="29" spans="1:28">
      <c r="A29" s="1411"/>
      <c r="B29" s="1412"/>
      <c r="C29" s="1412"/>
      <c r="D29" s="1412"/>
      <c r="E29" s="1412"/>
      <c r="F29" s="1412"/>
      <c r="G29" s="1412"/>
      <c r="H29" s="1412"/>
      <c r="I29" s="1412"/>
      <c r="J29" s="1412"/>
      <c r="K29" s="1412"/>
      <c r="L29" s="1412"/>
      <c r="M29" s="1412"/>
      <c r="N29" s="1412"/>
      <c r="O29" s="1413"/>
      <c r="P29" s="1399"/>
      <c r="Q29" s="1400"/>
      <c r="R29" s="141"/>
      <c r="U29" s="158" t="s">
        <v>296</v>
      </c>
      <c r="V29" s="158" t="s">
        <v>66</v>
      </c>
      <c r="W29" s="1395" t="s">
        <v>297</v>
      </c>
      <c r="X29" s="1395"/>
      <c r="Y29" s="162" t="s">
        <v>298</v>
      </c>
      <c r="Z29" s="139"/>
      <c r="AA29" s="139"/>
      <c r="AB29" s="161"/>
    </row>
    <row r="30" spans="1:28">
      <c r="A30" s="1414"/>
      <c r="B30" s="1415"/>
      <c r="C30" s="1415"/>
      <c r="D30" s="1415"/>
      <c r="E30" s="1415"/>
      <c r="F30" s="1415"/>
      <c r="G30" s="1415"/>
      <c r="H30" s="1415"/>
      <c r="I30" s="1415"/>
      <c r="J30" s="1415"/>
      <c r="K30" s="1415"/>
      <c r="L30" s="1415"/>
      <c r="M30" s="1415"/>
      <c r="N30" s="1415"/>
      <c r="O30" s="1416"/>
      <c r="P30" s="1401"/>
      <c r="Q30" s="1402"/>
      <c r="R30" s="141"/>
      <c r="U30" s="158" t="s">
        <v>299</v>
      </c>
      <c r="V30" s="158" t="s">
        <v>70</v>
      </c>
      <c r="W30" s="1395" t="s">
        <v>297</v>
      </c>
      <c r="X30" s="1395"/>
      <c r="Y30" s="163" t="s">
        <v>300</v>
      </c>
      <c r="Z30" s="140"/>
      <c r="AA30" s="140"/>
      <c r="AB30" s="164"/>
    </row>
    <row r="31" spans="1:28">
      <c r="A31" s="373" t="s">
        <v>304</v>
      </c>
      <c r="B31" s="1438" t="s">
        <v>286</v>
      </c>
      <c r="C31" s="1438"/>
      <c r="D31" s="1438"/>
      <c r="E31" s="1438"/>
      <c r="F31" s="1438"/>
      <c r="G31" s="1438"/>
      <c r="H31" s="1438"/>
      <c r="I31" s="1438"/>
      <c r="J31" s="1438"/>
      <c r="K31" s="1438"/>
      <c r="L31" s="1438"/>
      <c r="M31" s="1438"/>
      <c r="N31" s="1438"/>
      <c r="O31" s="1439"/>
      <c r="P31" s="1446"/>
      <c r="Q31" s="1448"/>
      <c r="R31" s="141"/>
      <c r="U31" s="158" t="s">
        <v>301</v>
      </c>
      <c r="V31" s="158" t="s">
        <v>70</v>
      </c>
      <c r="W31" s="1395" t="s">
        <v>297</v>
      </c>
      <c r="X31" s="1395"/>
      <c r="Y31" s="162" t="s">
        <v>302</v>
      </c>
      <c r="Z31" s="139"/>
      <c r="AA31" s="139"/>
      <c r="AB31" s="161"/>
    </row>
    <row r="32" spans="1:28">
      <c r="A32" s="1408" t="s">
        <v>8</v>
      </c>
      <c r="B32" s="1409"/>
      <c r="C32" s="1409"/>
      <c r="D32" s="1409"/>
      <c r="E32" s="1409"/>
      <c r="F32" s="1409"/>
      <c r="G32" s="1409"/>
      <c r="H32" s="1409"/>
      <c r="I32" s="1409"/>
      <c r="J32" s="1409"/>
      <c r="K32" s="1409"/>
      <c r="L32" s="1409"/>
      <c r="M32" s="1409"/>
      <c r="N32" s="1409"/>
      <c r="O32" s="1410"/>
      <c r="P32" s="1397"/>
      <c r="Q32" s="1398"/>
      <c r="R32" s="141"/>
      <c r="U32" s="149"/>
    </row>
    <row r="33" spans="1:18">
      <c r="A33" s="1411"/>
      <c r="B33" s="1412"/>
      <c r="C33" s="1412"/>
      <c r="D33" s="1412"/>
      <c r="E33" s="1412"/>
      <c r="F33" s="1412"/>
      <c r="G33" s="1412"/>
      <c r="H33" s="1412"/>
      <c r="I33" s="1412"/>
      <c r="J33" s="1412"/>
      <c r="K33" s="1412"/>
      <c r="L33" s="1412"/>
      <c r="M33" s="1412"/>
      <c r="N33" s="1412"/>
      <c r="O33" s="1413"/>
      <c r="P33" s="1399"/>
      <c r="Q33" s="1400"/>
      <c r="R33" s="141"/>
    </row>
    <row r="34" spans="1:18">
      <c r="A34" s="1411"/>
      <c r="B34" s="1412"/>
      <c r="C34" s="1412"/>
      <c r="D34" s="1412"/>
      <c r="E34" s="1412"/>
      <c r="F34" s="1412"/>
      <c r="G34" s="1412"/>
      <c r="H34" s="1412"/>
      <c r="I34" s="1412"/>
      <c r="J34" s="1412"/>
      <c r="K34" s="1412"/>
      <c r="L34" s="1412"/>
      <c r="M34" s="1412"/>
      <c r="N34" s="1412"/>
      <c r="O34" s="1413"/>
      <c r="P34" s="1399"/>
      <c r="Q34" s="1400"/>
      <c r="R34" s="141"/>
    </row>
    <row r="35" spans="1:18">
      <c r="A35" s="1411"/>
      <c r="B35" s="1412"/>
      <c r="C35" s="1412"/>
      <c r="D35" s="1412"/>
      <c r="E35" s="1412"/>
      <c r="F35" s="1412"/>
      <c r="G35" s="1412"/>
      <c r="H35" s="1412"/>
      <c r="I35" s="1412"/>
      <c r="J35" s="1412"/>
      <c r="K35" s="1412"/>
      <c r="L35" s="1412"/>
      <c r="M35" s="1412"/>
      <c r="N35" s="1412"/>
      <c r="O35" s="1413"/>
      <c r="P35" s="1399"/>
      <c r="Q35" s="1400"/>
      <c r="R35" s="141"/>
    </row>
    <row r="36" spans="1:18">
      <c r="A36" s="1414"/>
      <c r="B36" s="1415"/>
      <c r="C36" s="1415"/>
      <c r="D36" s="1415"/>
      <c r="E36" s="1415"/>
      <c r="F36" s="1415"/>
      <c r="G36" s="1415"/>
      <c r="H36" s="1415"/>
      <c r="I36" s="1415"/>
      <c r="J36" s="1415"/>
      <c r="K36" s="1415"/>
      <c r="L36" s="1415"/>
      <c r="M36" s="1415"/>
      <c r="N36" s="1415"/>
      <c r="O36" s="1416"/>
      <c r="P36" s="1399"/>
      <c r="Q36" s="1400"/>
      <c r="R36" s="141"/>
    </row>
    <row r="37" spans="1:18">
      <c r="A37" s="1408" t="s">
        <v>9</v>
      </c>
      <c r="B37" s="1409"/>
      <c r="C37" s="1409"/>
      <c r="D37" s="1409"/>
      <c r="E37" s="1409"/>
      <c r="F37" s="1409"/>
      <c r="G37" s="1409"/>
      <c r="H37" s="1409"/>
      <c r="I37" s="1409"/>
      <c r="J37" s="1409"/>
      <c r="K37" s="1409"/>
      <c r="L37" s="1409"/>
      <c r="M37" s="1409"/>
      <c r="N37" s="1409"/>
      <c r="O37" s="1410"/>
      <c r="P37" s="1397"/>
      <c r="Q37" s="1398"/>
      <c r="R37" s="141"/>
    </row>
    <row r="38" spans="1:18">
      <c r="A38" s="1411"/>
      <c r="B38" s="1412"/>
      <c r="C38" s="1412"/>
      <c r="D38" s="1412"/>
      <c r="E38" s="1412"/>
      <c r="F38" s="1412"/>
      <c r="G38" s="1412"/>
      <c r="H38" s="1412"/>
      <c r="I38" s="1412"/>
      <c r="J38" s="1412"/>
      <c r="K38" s="1412"/>
      <c r="L38" s="1412"/>
      <c r="M38" s="1412"/>
      <c r="N38" s="1412"/>
      <c r="O38" s="1413"/>
      <c r="P38" s="1399"/>
      <c r="Q38" s="1400"/>
      <c r="R38" s="141"/>
    </row>
    <row r="39" spans="1:18">
      <c r="A39" s="1411"/>
      <c r="B39" s="1412"/>
      <c r="C39" s="1412"/>
      <c r="D39" s="1412"/>
      <c r="E39" s="1412"/>
      <c r="F39" s="1412"/>
      <c r="G39" s="1412"/>
      <c r="H39" s="1412"/>
      <c r="I39" s="1412"/>
      <c r="J39" s="1412"/>
      <c r="K39" s="1412"/>
      <c r="L39" s="1412"/>
      <c r="M39" s="1412"/>
      <c r="N39" s="1412"/>
      <c r="O39" s="1413"/>
      <c r="P39" s="1399"/>
      <c r="Q39" s="1400"/>
      <c r="R39" s="141"/>
    </row>
    <row r="40" spans="1:18">
      <c r="A40" s="1411"/>
      <c r="B40" s="1412"/>
      <c r="C40" s="1412"/>
      <c r="D40" s="1412"/>
      <c r="E40" s="1412"/>
      <c r="F40" s="1412"/>
      <c r="G40" s="1412"/>
      <c r="H40" s="1412"/>
      <c r="I40" s="1412"/>
      <c r="J40" s="1412"/>
      <c r="K40" s="1412"/>
      <c r="L40" s="1412"/>
      <c r="M40" s="1412"/>
      <c r="N40" s="1412"/>
      <c r="O40" s="1413"/>
      <c r="P40" s="1399"/>
      <c r="Q40" s="1400"/>
      <c r="R40" s="141"/>
    </row>
    <row r="41" spans="1:18">
      <c r="A41" s="1414"/>
      <c r="B41" s="1415"/>
      <c r="C41" s="1415"/>
      <c r="D41" s="1415"/>
      <c r="E41" s="1415"/>
      <c r="F41" s="1415"/>
      <c r="G41" s="1415"/>
      <c r="H41" s="1415"/>
      <c r="I41" s="1415"/>
      <c r="J41" s="1415"/>
      <c r="K41" s="1415"/>
      <c r="L41" s="1415"/>
      <c r="M41" s="1415"/>
      <c r="N41" s="1415"/>
      <c r="O41" s="1416"/>
      <c r="P41" s="1401"/>
      <c r="Q41" s="1402"/>
      <c r="R41" s="141"/>
    </row>
    <row r="42" spans="1:18">
      <c r="A42" s="373" t="s">
        <v>305</v>
      </c>
      <c r="B42" s="1438" t="s">
        <v>286</v>
      </c>
      <c r="C42" s="1438"/>
      <c r="D42" s="1438"/>
      <c r="E42" s="1438"/>
      <c r="F42" s="1438"/>
      <c r="G42" s="1438"/>
      <c r="H42" s="1438"/>
      <c r="I42" s="1438"/>
      <c r="J42" s="1438"/>
      <c r="K42" s="1438"/>
      <c r="L42" s="1438"/>
      <c r="M42" s="1438"/>
      <c r="N42" s="1438"/>
      <c r="O42" s="1439"/>
      <c r="P42" s="1446"/>
      <c r="Q42" s="1448"/>
      <c r="R42" s="141"/>
    </row>
    <row r="43" spans="1:18">
      <c r="A43" s="1408" t="s">
        <v>8</v>
      </c>
      <c r="B43" s="1409"/>
      <c r="C43" s="1409"/>
      <c r="D43" s="1409"/>
      <c r="E43" s="1409"/>
      <c r="F43" s="1409"/>
      <c r="G43" s="1409"/>
      <c r="H43" s="1409"/>
      <c r="I43" s="1409"/>
      <c r="J43" s="1409"/>
      <c r="K43" s="1409"/>
      <c r="L43" s="1409"/>
      <c r="M43" s="1409"/>
      <c r="N43" s="1409"/>
      <c r="O43" s="1410"/>
      <c r="P43" s="1397"/>
      <c r="Q43" s="1398"/>
      <c r="R43" s="141"/>
    </row>
    <row r="44" spans="1:18">
      <c r="A44" s="1411"/>
      <c r="B44" s="1412"/>
      <c r="C44" s="1412"/>
      <c r="D44" s="1412"/>
      <c r="E44" s="1412"/>
      <c r="F44" s="1412"/>
      <c r="G44" s="1412"/>
      <c r="H44" s="1412"/>
      <c r="I44" s="1412"/>
      <c r="J44" s="1412"/>
      <c r="K44" s="1412"/>
      <c r="L44" s="1412"/>
      <c r="M44" s="1412"/>
      <c r="N44" s="1412"/>
      <c r="O44" s="1413"/>
      <c r="P44" s="1399"/>
      <c r="Q44" s="1400"/>
      <c r="R44" s="141"/>
    </row>
    <row r="45" spans="1:18">
      <c r="A45" s="1411"/>
      <c r="B45" s="1412"/>
      <c r="C45" s="1412"/>
      <c r="D45" s="1412"/>
      <c r="E45" s="1412"/>
      <c r="F45" s="1412"/>
      <c r="G45" s="1412"/>
      <c r="H45" s="1412"/>
      <c r="I45" s="1412"/>
      <c r="J45" s="1412"/>
      <c r="K45" s="1412"/>
      <c r="L45" s="1412"/>
      <c r="M45" s="1412"/>
      <c r="N45" s="1412"/>
      <c r="O45" s="1413"/>
      <c r="P45" s="1399"/>
      <c r="Q45" s="1400"/>
      <c r="R45" s="141"/>
    </row>
    <row r="46" spans="1:18">
      <c r="A46" s="1411"/>
      <c r="B46" s="1412"/>
      <c r="C46" s="1412"/>
      <c r="D46" s="1412"/>
      <c r="E46" s="1412"/>
      <c r="F46" s="1412"/>
      <c r="G46" s="1412"/>
      <c r="H46" s="1412"/>
      <c r="I46" s="1412"/>
      <c r="J46" s="1412"/>
      <c r="K46" s="1412"/>
      <c r="L46" s="1412"/>
      <c r="M46" s="1412"/>
      <c r="N46" s="1412"/>
      <c r="O46" s="1413"/>
      <c r="P46" s="1399"/>
      <c r="Q46" s="1400"/>
      <c r="R46" s="141"/>
    </row>
    <row r="47" spans="1:18">
      <c r="A47" s="1461"/>
      <c r="B47" s="1462"/>
      <c r="C47" s="1462"/>
      <c r="D47" s="1462"/>
      <c r="E47" s="1462"/>
      <c r="F47" s="1462"/>
      <c r="G47" s="1462"/>
      <c r="H47" s="1462"/>
      <c r="I47" s="1462"/>
      <c r="J47" s="1462"/>
      <c r="K47" s="1462"/>
      <c r="L47" s="1462"/>
      <c r="M47" s="1462"/>
      <c r="N47" s="1462"/>
      <c r="O47" s="1463"/>
      <c r="P47" s="1399"/>
      <c r="Q47" s="1400"/>
      <c r="R47" s="141"/>
    </row>
    <row r="48" spans="1:18">
      <c r="A48" s="1464" t="s">
        <v>9</v>
      </c>
      <c r="B48" s="1465"/>
      <c r="C48" s="1465"/>
      <c r="D48" s="1465"/>
      <c r="E48" s="1465"/>
      <c r="F48" s="1465"/>
      <c r="G48" s="1465"/>
      <c r="H48" s="1465"/>
      <c r="I48" s="1465"/>
      <c r="J48" s="1465"/>
      <c r="K48" s="1465"/>
      <c r="L48" s="1465"/>
      <c r="M48" s="1465"/>
      <c r="N48" s="1465"/>
      <c r="O48" s="1466"/>
      <c r="P48" s="1467"/>
      <c r="Q48" s="1468"/>
      <c r="R48" s="141"/>
    </row>
    <row r="49" spans="1:18">
      <c r="A49" s="1411"/>
      <c r="B49" s="1412"/>
      <c r="C49" s="1412"/>
      <c r="D49" s="1412"/>
      <c r="E49" s="1412"/>
      <c r="F49" s="1412"/>
      <c r="G49" s="1412"/>
      <c r="H49" s="1412"/>
      <c r="I49" s="1412"/>
      <c r="J49" s="1412"/>
      <c r="K49" s="1412"/>
      <c r="L49" s="1412"/>
      <c r="M49" s="1412"/>
      <c r="N49" s="1412"/>
      <c r="O49" s="1413"/>
      <c r="P49" s="1399"/>
      <c r="Q49" s="1400"/>
      <c r="R49" s="141"/>
    </row>
    <row r="50" spans="1:18">
      <c r="A50" s="1411"/>
      <c r="B50" s="1412"/>
      <c r="C50" s="1412"/>
      <c r="D50" s="1412"/>
      <c r="E50" s="1412"/>
      <c r="F50" s="1412"/>
      <c r="G50" s="1412"/>
      <c r="H50" s="1412"/>
      <c r="I50" s="1412"/>
      <c r="J50" s="1412"/>
      <c r="K50" s="1412"/>
      <c r="L50" s="1412"/>
      <c r="M50" s="1412"/>
      <c r="N50" s="1412"/>
      <c r="O50" s="1413"/>
      <c r="P50" s="1399"/>
      <c r="Q50" s="1400"/>
      <c r="R50" s="141"/>
    </row>
    <row r="51" spans="1:18">
      <c r="A51" s="1411"/>
      <c r="B51" s="1412"/>
      <c r="C51" s="1412"/>
      <c r="D51" s="1412"/>
      <c r="E51" s="1412"/>
      <c r="F51" s="1412"/>
      <c r="G51" s="1412"/>
      <c r="H51" s="1412"/>
      <c r="I51" s="1412"/>
      <c r="J51" s="1412"/>
      <c r="K51" s="1412"/>
      <c r="L51" s="1412"/>
      <c r="M51" s="1412"/>
      <c r="N51" s="1412"/>
      <c r="O51" s="1413"/>
      <c r="P51" s="1399"/>
      <c r="Q51" s="1400"/>
      <c r="R51" s="141"/>
    </row>
    <row r="52" spans="1:18">
      <c r="A52" s="1414"/>
      <c r="B52" s="1415"/>
      <c r="C52" s="1415"/>
      <c r="D52" s="1415"/>
      <c r="E52" s="1415"/>
      <c r="F52" s="1415"/>
      <c r="G52" s="1415"/>
      <c r="H52" s="1415"/>
      <c r="I52" s="1415"/>
      <c r="J52" s="1415"/>
      <c r="K52" s="1415"/>
      <c r="L52" s="1415"/>
      <c r="M52" s="1415"/>
      <c r="N52" s="1415"/>
      <c r="O52" s="1416"/>
      <c r="P52" s="1401"/>
      <c r="Q52" s="1402"/>
      <c r="R52" s="141"/>
    </row>
    <row r="53" spans="1:18">
      <c r="A53" s="1431" t="s">
        <v>11</v>
      </c>
      <c r="B53" s="1432"/>
      <c r="C53" s="1437"/>
      <c r="D53" s="1438"/>
      <c r="E53" s="1438"/>
      <c r="F53" s="1438"/>
      <c r="G53" s="1438"/>
      <c r="H53" s="1438"/>
      <c r="I53" s="1438"/>
      <c r="J53" s="1438"/>
      <c r="K53" s="1438"/>
      <c r="L53" s="1438"/>
      <c r="M53" s="1438"/>
      <c r="N53" s="1438"/>
      <c r="O53" s="1438"/>
      <c r="P53" s="1438"/>
      <c r="Q53" s="1439"/>
      <c r="R53" s="271"/>
    </row>
    <row r="54" spans="1:18">
      <c r="A54" s="1433"/>
      <c r="B54" s="1434"/>
      <c r="C54" s="1440"/>
      <c r="D54" s="1441"/>
      <c r="E54" s="1441"/>
      <c r="F54" s="1441"/>
      <c r="G54" s="1441"/>
      <c r="H54" s="1441"/>
      <c r="I54" s="1441"/>
      <c r="J54" s="1441"/>
      <c r="K54" s="1441"/>
      <c r="L54" s="1441"/>
      <c r="M54" s="1441"/>
      <c r="N54" s="1441"/>
      <c r="O54" s="1441"/>
      <c r="P54" s="1441"/>
      <c r="Q54" s="1442"/>
      <c r="R54" s="271"/>
    </row>
    <row r="55" spans="1:18">
      <c r="A55" s="1435"/>
      <c r="B55" s="1436"/>
      <c r="C55" s="1443"/>
      <c r="D55" s="1444"/>
      <c r="E55" s="1444"/>
      <c r="F55" s="1444"/>
      <c r="G55" s="1444"/>
      <c r="H55" s="1444"/>
      <c r="I55" s="1444"/>
      <c r="J55" s="1444"/>
      <c r="K55" s="1444"/>
      <c r="L55" s="1444"/>
      <c r="M55" s="1444"/>
      <c r="N55" s="1444"/>
      <c r="O55" s="1444"/>
      <c r="P55" s="1444"/>
      <c r="Q55" s="1445"/>
      <c r="R55" s="271"/>
    </row>
    <row r="56" spans="1:18">
      <c r="A56" s="218" t="s">
        <v>13</v>
      </c>
      <c r="B56" s="218"/>
      <c r="C56" s="218"/>
      <c r="D56" s="218"/>
      <c r="E56" s="218"/>
      <c r="F56" s="218"/>
      <c r="G56" s="218"/>
      <c r="H56" s="218"/>
      <c r="I56" s="218"/>
      <c r="J56" s="218"/>
      <c r="K56" s="218"/>
      <c r="L56" s="218"/>
      <c r="M56" s="218"/>
      <c r="N56" s="218"/>
      <c r="O56" s="218"/>
      <c r="P56" s="218"/>
      <c r="Q56" s="218"/>
      <c r="R56" s="140"/>
    </row>
    <row r="57" spans="1:18">
      <c r="A57" s="1469" t="s">
        <v>14</v>
      </c>
      <c r="B57" s="1469"/>
      <c r="C57" s="1469"/>
      <c r="D57" s="1469"/>
      <c r="E57" s="1469"/>
      <c r="F57" s="1469"/>
      <c r="G57" s="1469"/>
      <c r="H57" s="1469"/>
      <c r="I57" s="1469"/>
      <c r="J57" s="1469"/>
      <c r="K57" s="1469"/>
      <c r="L57" s="1469"/>
      <c r="M57" s="1469"/>
      <c r="N57" s="1469"/>
      <c r="O57" s="1469"/>
      <c r="P57" s="1469"/>
      <c r="Q57" s="1469"/>
      <c r="R57" s="270"/>
    </row>
  </sheetData>
  <mergeCells count="41">
    <mergeCell ref="A2:D2"/>
    <mergeCell ref="B13:Q15"/>
    <mergeCell ref="B20:O20"/>
    <mergeCell ref="A6:G7"/>
    <mergeCell ref="H7:L7"/>
    <mergeCell ref="P20:Q20"/>
    <mergeCell ref="A1:F1"/>
    <mergeCell ref="A57:Q57"/>
    <mergeCell ref="B5:Q5"/>
    <mergeCell ref="P21:Q25"/>
    <mergeCell ref="P26:Q30"/>
    <mergeCell ref="A4:Q4"/>
    <mergeCell ref="A19:O19"/>
    <mergeCell ref="P19:Q19"/>
    <mergeCell ref="A32:O36"/>
    <mergeCell ref="P32:Q36"/>
    <mergeCell ref="A37:O41"/>
    <mergeCell ref="P37:Q41"/>
    <mergeCell ref="H2:Q2"/>
    <mergeCell ref="F2:G2"/>
    <mergeCell ref="P42:Q42"/>
    <mergeCell ref="B42:O42"/>
    <mergeCell ref="A53:B55"/>
    <mergeCell ref="C53:Q55"/>
    <mergeCell ref="A43:O47"/>
    <mergeCell ref="P43:Q47"/>
    <mergeCell ref="A48:O52"/>
    <mergeCell ref="P48:Q52"/>
    <mergeCell ref="P31:Q31"/>
    <mergeCell ref="B31:O31"/>
    <mergeCell ref="A8:G9"/>
    <mergeCell ref="H9:L9"/>
    <mergeCell ref="W31:X31"/>
    <mergeCell ref="U23:Y25"/>
    <mergeCell ref="W27:X27"/>
    <mergeCell ref="W28:X28"/>
    <mergeCell ref="W29:X29"/>
    <mergeCell ref="W30:X30"/>
    <mergeCell ref="A21:O25"/>
    <mergeCell ref="A26:O30"/>
    <mergeCell ref="B16:Q17"/>
  </mergeCells>
  <phoneticPr fontId="2"/>
  <dataValidations count="1">
    <dataValidation type="list" showInputMessage="1" showErrorMessage="1" sqref="H9 H7">
      <formula1>企業回答1</formula1>
    </dataValidation>
  </dataValidations>
  <printOptions horizontalCentered="1"/>
  <pageMargins left="0.70866141732283472" right="0.70866141732283472" top="0.74803149606299213" bottom="0.55118110236220474" header="0.31496062992125984" footer="0.31496062992125984"/>
  <pageSetup paperSize="9" orientation="portrait" blackAndWhite="1"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92D050"/>
  </sheetPr>
  <dimension ref="A1:AB57"/>
  <sheetViews>
    <sheetView view="pageBreakPreview" zoomScaleNormal="100" zoomScaleSheetLayoutView="100" workbookViewId="0">
      <selection activeCell="F65" sqref="F65"/>
    </sheetView>
  </sheetViews>
  <sheetFormatPr defaultColWidth="9" defaultRowHeight="13"/>
  <cols>
    <col min="1" max="1" width="5.6328125" style="4" customWidth="1"/>
    <col min="2" max="17" width="5.08984375" style="4" customWidth="1"/>
    <col min="18" max="18" width="5.08984375" style="190" customWidth="1"/>
    <col min="19" max="16384" width="9" style="4"/>
  </cols>
  <sheetData>
    <row r="1" spans="1:22">
      <c r="A1" s="1392" t="str">
        <f>CONCATENATE("（様式－",発注者入力シート!E26,"）")</f>
        <v>（様式－）</v>
      </c>
      <c r="B1" s="1392"/>
      <c r="C1" s="1392"/>
      <c r="D1" s="1392"/>
      <c r="E1" s="1392"/>
      <c r="F1" s="1392"/>
      <c r="U1" s="4" t="s">
        <v>393</v>
      </c>
    </row>
    <row r="2" spans="1:22">
      <c r="A2" s="1392" t="str">
        <f>CONCATENATE("評価項目",発注者入力シート!F26,"－",発注者入力シート!G26)</f>
        <v>評価項目－</v>
      </c>
      <c r="B2" s="1392"/>
      <c r="C2" s="1392"/>
      <c r="D2" s="1392"/>
      <c r="F2" s="1404" t="s">
        <v>793</v>
      </c>
      <c r="G2" s="1404"/>
      <c r="H2" s="1403" t="str">
        <f>IF(企業入力シート!C5="","",企業入力シート!C5)</f>
        <v>○○共同企業体</v>
      </c>
      <c r="I2" s="1403"/>
      <c r="J2" s="1403"/>
      <c r="K2" s="1403"/>
      <c r="L2" s="1403"/>
      <c r="M2" s="1403"/>
      <c r="N2" s="1403"/>
      <c r="O2" s="1403"/>
      <c r="P2" s="1403"/>
      <c r="Q2" s="1403"/>
      <c r="R2" s="348"/>
      <c r="U2" s="4" t="s">
        <v>394</v>
      </c>
    </row>
    <row r="3" spans="1:22">
      <c r="A3" s="222"/>
      <c r="B3" s="222"/>
      <c r="C3" s="222"/>
      <c r="D3" s="222"/>
      <c r="E3" s="142"/>
      <c r="F3" s="142"/>
      <c r="G3" s="142"/>
      <c r="H3" s="348"/>
      <c r="I3" s="348"/>
      <c r="J3" s="348"/>
      <c r="K3" s="348"/>
      <c r="L3" s="348"/>
      <c r="M3" s="348"/>
      <c r="N3" s="348"/>
      <c r="O3" s="348"/>
      <c r="P3" s="348"/>
      <c r="Q3" s="348"/>
      <c r="R3" s="348"/>
      <c r="U3" s="147"/>
      <c r="V3" s="4" t="s">
        <v>395</v>
      </c>
    </row>
    <row r="4" spans="1:22" ht="14">
      <c r="A4" s="1407" t="s">
        <v>3</v>
      </c>
      <c r="B4" s="1407"/>
      <c r="C4" s="1407"/>
      <c r="D4" s="1407"/>
      <c r="E4" s="1407"/>
      <c r="F4" s="1407"/>
      <c r="G4" s="1407"/>
      <c r="H4" s="1407"/>
      <c r="I4" s="1407"/>
      <c r="J4" s="1407"/>
      <c r="K4" s="1407"/>
      <c r="L4" s="1407"/>
      <c r="M4" s="1407"/>
      <c r="N4" s="1407"/>
      <c r="O4" s="1407"/>
      <c r="P4" s="1407"/>
      <c r="Q4" s="1407"/>
      <c r="R4" s="267"/>
      <c r="U4" s="135"/>
      <c r="V4" s="4" t="s">
        <v>519</v>
      </c>
    </row>
    <row r="5" spans="1:22">
      <c r="A5" s="1051" t="s">
        <v>198</v>
      </c>
      <c r="B5" s="1423" t="str">
        <f>IF(発注者入力シート!C26="","",発注者入力シート!C26)</f>
        <v/>
      </c>
      <c r="C5" s="1423"/>
      <c r="D5" s="1423"/>
      <c r="E5" s="1423"/>
      <c r="F5" s="1423"/>
      <c r="G5" s="1423"/>
      <c r="H5" s="1423"/>
      <c r="I5" s="1423"/>
      <c r="J5" s="1423"/>
      <c r="K5" s="1423"/>
      <c r="L5" s="1423"/>
      <c r="M5" s="1423"/>
      <c r="N5" s="1423"/>
      <c r="O5" s="1423"/>
      <c r="P5" s="1423"/>
      <c r="Q5" s="1424"/>
      <c r="R5" s="348"/>
    </row>
    <row r="6" spans="1:22">
      <c r="A6" s="1446" t="s">
        <v>4</v>
      </c>
      <c r="B6" s="1447"/>
      <c r="C6" s="1447"/>
      <c r="D6" s="1447"/>
      <c r="E6" s="1447"/>
      <c r="F6" s="1447"/>
      <c r="G6" s="1448"/>
      <c r="H6" s="170" t="s">
        <v>5</v>
      </c>
      <c r="I6" s="171"/>
      <c r="J6" s="171"/>
      <c r="K6" s="171"/>
      <c r="L6" s="171"/>
      <c r="M6" s="171"/>
      <c r="N6" s="171"/>
      <c r="O6" s="171"/>
      <c r="P6" s="171"/>
      <c r="Q6" s="172"/>
      <c r="R6" s="145"/>
      <c r="U6" s="4" t="s">
        <v>397</v>
      </c>
    </row>
    <row r="7" spans="1:22">
      <c r="A7" s="1452"/>
      <c r="B7" s="1453"/>
      <c r="C7" s="1453"/>
      <c r="D7" s="1453"/>
      <c r="E7" s="1453"/>
      <c r="F7" s="1453"/>
      <c r="G7" s="1454"/>
      <c r="H7" s="1430"/>
      <c r="I7" s="1428"/>
      <c r="J7" s="1428"/>
      <c r="K7" s="1428"/>
      <c r="L7" s="1428"/>
      <c r="M7" s="145" t="s">
        <v>518</v>
      </c>
      <c r="N7" s="145"/>
      <c r="O7" s="145"/>
      <c r="P7" s="145"/>
      <c r="Q7" s="352"/>
      <c r="R7" s="145"/>
      <c r="U7" s="137"/>
      <c r="V7" s="4" t="s">
        <v>398</v>
      </c>
    </row>
    <row r="8" spans="1:22">
      <c r="A8" s="1455" t="s">
        <v>12</v>
      </c>
      <c r="B8" s="1456"/>
      <c r="C8" s="1456"/>
      <c r="D8" s="1456"/>
      <c r="E8" s="1456"/>
      <c r="F8" s="1456"/>
      <c r="G8" s="1456"/>
      <c r="H8" s="971" t="s">
        <v>1200</v>
      </c>
      <c r="I8" s="152"/>
      <c r="J8" s="152"/>
      <c r="K8" s="152"/>
      <c r="L8" s="152"/>
      <c r="M8" s="152"/>
      <c r="N8" s="171"/>
      <c r="O8" s="171"/>
      <c r="P8" s="171"/>
      <c r="Q8" s="172"/>
      <c r="R8" s="145"/>
      <c r="U8" s="138"/>
      <c r="V8" s="4" t="s">
        <v>396</v>
      </c>
    </row>
    <row r="9" spans="1:22">
      <c r="A9" s="1458"/>
      <c r="B9" s="1459"/>
      <c r="C9" s="1459"/>
      <c r="D9" s="1459"/>
      <c r="E9" s="1459"/>
      <c r="F9" s="1459"/>
      <c r="G9" s="1459"/>
      <c r="H9" s="1430"/>
      <c r="I9" s="1428"/>
      <c r="J9" s="1428"/>
      <c r="K9" s="1428"/>
      <c r="L9" s="1428"/>
      <c r="M9" s="166"/>
      <c r="N9" s="166"/>
      <c r="O9" s="166"/>
      <c r="P9" s="166"/>
      <c r="Q9" s="155"/>
      <c r="R9" s="145"/>
    </row>
    <row r="10" spans="1:22">
      <c r="A10" s="156" t="s">
        <v>6</v>
      </c>
      <c r="B10" s="134"/>
      <c r="C10" s="134"/>
      <c r="D10" s="134"/>
      <c r="E10" s="134"/>
      <c r="F10" s="134"/>
      <c r="G10" s="134"/>
      <c r="H10" s="134"/>
      <c r="I10" s="134"/>
      <c r="J10" s="134"/>
      <c r="K10" s="134"/>
      <c r="L10" s="134"/>
      <c r="M10" s="134"/>
      <c r="N10" s="134"/>
      <c r="O10" s="134"/>
      <c r="P10" s="134"/>
      <c r="Q10" s="157"/>
      <c r="R10" s="140"/>
    </row>
    <row r="11" spans="1:22">
      <c r="A11" s="156" t="s">
        <v>7</v>
      </c>
      <c r="B11" s="134"/>
      <c r="C11" s="134"/>
      <c r="D11" s="134"/>
      <c r="E11" s="134"/>
      <c r="F11" s="134"/>
      <c r="G11" s="134"/>
      <c r="H11" s="134"/>
      <c r="I11" s="134"/>
      <c r="J11" s="134"/>
      <c r="K11" s="134"/>
      <c r="L11" s="134"/>
      <c r="M11" s="134"/>
      <c r="N11" s="134"/>
      <c r="O11" s="134"/>
      <c r="P11" s="134"/>
      <c r="Q11" s="157"/>
      <c r="R11" s="140"/>
      <c r="U11" s="149" t="s">
        <v>399</v>
      </c>
    </row>
    <row r="12" spans="1:22">
      <c r="A12" s="370" t="s">
        <v>737</v>
      </c>
      <c r="B12" s="363" t="s">
        <v>738</v>
      </c>
      <c r="C12" s="363"/>
      <c r="D12" s="363"/>
      <c r="E12" s="363"/>
      <c r="F12" s="363"/>
      <c r="G12" s="363"/>
      <c r="H12" s="363"/>
      <c r="I12" s="363"/>
      <c r="J12" s="363"/>
      <c r="K12" s="363"/>
      <c r="L12" s="363"/>
      <c r="M12" s="363"/>
      <c r="N12" s="363"/>
      <c r="O12" s="363"/>
      <c r="P12" s="363"/>
      <c r="Q12" s="371"/>
      <c r="R12" s="140"/>
      <c r="U12" s="149" t="s">
        <v>400</v>
      </c>
    </row>
    <row r="13" spans="1:22">
      <c r="A13" s="370" t="s">
        <v>737</v>
      </c>
      <c r="B13" s="1425" t="s">
        <v>741</v>
      </c>
      <c r="C13" s="1425"/>
      <c r="D13" s="1425"/>
      <c r="E13" s="1425"/>
      <c r="F13" s="1425"/>
      <c r="G13" s="1425"/>
      <c r="H13" s="1425"/>
      <c r="I13" s="1425"/>
      <c r="J13" s="1425"/>
      <c r="K13" s="1425"/>
      <c r="L13" s="1425"/>
      <c r="M13" s="1425"/>
      <c r="N13" s="1425"/>
      <c r="O13" s="1425"/>
      <c r="P13" s="1425"/>
      <c r="Q13" s="1426"/>
      <c r="R13" s="140"/>
      <c r="U13" s="149" t="s">
        <v>745</v>
      </c>
    </row>
    <row r="14" spans="1:22">
      <c r="A14" s="372"/>
      <c r="B14" s="1425"/>
      <c r="C14" s="1425"/>
      <c r="D14" s="1425"/>
      <c r="E14" s="1425"/>
      <c r="F14" s="1425"/>
      <c r="G14" s="1425"/>
      <c r="H14" s="1425"/>
      <c r="I14" s="1425"/>
      <c r="J14" s="1425"/>
      <c r="K14" s="1425"/>
      <c r="L14" s="1425"/>
      <c r="M14" s="1425"/>
      <c r="N14" s="1425"/>
      <c r="O14" s="1425"/>
      <c r="P14" s="1425"/>
      <c r="Q14" s="1426"/>
      <c r="R14" s="140"/>
      <c r="U14" s="149" t="s">
        <v>855</v>
      </c>
    </row>
    <row r="15" spans="1:22">
      <c r="A15" s="372"/>
      <c r="B15" s="1425"/>
      <c r="C15" s="1425"/>
      <c r="D15" s="1425"/>
      <c r="E15" s="1425"/>
      <c r="F15" s="1425"/>
      <c r="G15" s="1425"/>
      <c r="H15" s="1425"/>
      <c r="I15" s="1425"/>
      <c r="J15" s="1425"/>
      <c r="K15" s="1425"/>
      <c r="L15" s="1425"/>
      <c r="M15" s="1425"/>
      <c r="N15" s="1425"/>
      <c r="O15" s="1425"/>
      <c r="P15" s="1425"/>
      <c r="Q15" s="1426"/>
      <c r="R15" s="140"/>
      <c r="V15" s="149"/>
    </row>
    <row r="16" spans="1:22">
      <c r="A16" s="370" t="s">
        <v>1195</v>
      </c>
      <c r="B16" s="1405" t="s">
        <v>1186</v>
      </c>
      <c r="C16" s="1405"/>
      <c r="D16" s="1405"/>
      <c r="E16" s="1405"/>
      <c r="F16" s="1405"/>
      <c r="G16" s="1405"/>
      <c r="H16" s="1405"/>
      <c r="I16" s="1405"/>
      <c r="J16" s="1405"/>
      <c r="K16" s="1405"/>
      <c r="L16" s="1405"/>
      <c r="M16" s="1405"/>
      <c r="N16" s="1405"/>
      <c r="O16" s="1405"/>
      <c r="P16" s="1405"/>
      <c r="Q16" s="1406"/>
      <c r="R16" s="140"/>
      <c r="U16" s="149" t="s">
        <v>743</v>
      </c>
      <c r="V16" s="149"/>
    </row>
    <row r="17" spans="1:28" ht="13.5" customHeight="1">
      <c r="A17" s="370"/>
      <c r="B17" s="1405"/>
      <c r="C17" s="1405"/>
      <c r="D17" s="1405"/>
      <c r="E17" s="1405"/>
      <c r="F17" s="1405"/>
      <c r="G17" s="1405"/>
      <c r="H17" s="1405"/>
      <c r="I17" s="1405"/>
      <c r="J17" s="1405"/>
      <c r="K17" s="1405"/>
      <c r="L17" s="1405"/>
      <c r="M17" s="1405"/>
      <c r="N17" s="1405"/>
      <c r="O17" s="1405"/>
      <c r="P17" s="1405"/>
      <c r="Q17" s="1406"/>
      <c r="R17" s="140"/>
      <c r="U17" s="149" t="s">
        <v>742</v>
      </c>
      <c r="V17" s="149"/>
    </row>
    <row r="18" spans="1:28">
      <c r="A18" s="370" t="s">
        <v>1187</v>
      </c>
      <c r="B18" s="972" t="s">
        <v>1188</v>
      </c>
      <c r="C18" s="973"/>
      <c r="D18" s="973"/>
      <c r="E18" s="973"/>
      <c r="F18" s="973"/>
      <c r="G18" s="973"/>
      <c r="H18" s="973"/>
      <c r="I18" s="973"/>
      <c r="J18" s="973"/>
      <c r="K18" s="973"/>
      <c r="L18" s="973"/>
      <c r="M18" s="973"/>
      <c r="N18" s="973"/>
      <c r="O18" s="973"/>
      <c r="P18" s="973"/>
      <c r="Q18" s="974"/>
      <c r="R18" s="269"/>
      <c r="U18" s="149" t="s">
        <v>744</v>
      </c>
      <c r="V18" s="149"/>
    </row>
    <row r="19" spans="1:28">
      <c r="A19" s="1420" t="s">
        <v>15</v>
      </c>
      <c r="B19" s="1421"/>
      <c r="C19" s="1421"/>
      <c r="D19" s="1421"/>
      <c r="E19" s="1421"/>
      <c r="F19" s="1421"/>
      <c r="G19" s="1421"/>
      <c r="H19" s="1421"/>
      <c r="I19" s="1421"/>
      <c r="J19" s="1421"/>
      <c r="K19" s="1421"/>
      <c r="L19" s="1421"/>
      <c r="M19" s="1421"/>
      <c r="N19" s="1421"/>
      <c r="O19" s="1422"/>
      <c r="P19" s="1418" t="s">
        <v>288</v>
      </c>
      <c r="Q19" s="1419"/>
      <c r="R19" s="268"/>
      <c r="U19" s="149" t="s">
        <v>746</v>
      </c>
    </row>
    <row r="20" spans="1:28">
      <c r="A20" s="168" t="s">
        <v>287</v>
      </c>
      <c r="B20" s="1470" t="s">
        <v>286</v>
      </c>
      <c r="C20" s="1470"/>
      <c r="D20" s="1470"/>
      <c r="E20" s="1470"/>
      <c r="F20" s="1470"/>
      <c r="G20" s="1470"/>
      <c r="H20" s="1470"/>
      <c r="I20" s="1470"/>
      <c r="J20" s="1470"/>
      <c r="K20" s="1470"/>
      <c r="L20" s="1470"/>
      <c r="M20" s="1470"/>
      <c r="N20" s="1470"/>
      <c r="O20" s="1471"/>
      <c r="P20" s="1472"/>
      <c r="Q20" s="1473"/>
      <c r="R20" s="141"/>
      <c r="U20" s="149" t="s">
        <v>747</v>
      </c>
    </row>
    <row r="21" spans="1:28">
      <c r="A21" s="1408" t="s">
        <v>8</v>
      </c>
      <c r="B21" s="1409"/>
      <c r="C21" s="1409"/>
      <c r="D21" s="1409"/>
      <c r="E21" s="1409"/>
      <c r="F21" s="1409"/>
      <c r="G21" s="1409"/>
      <c r="H21" s="1409"/>
      <c r="I21" s="1409"/>
      <c r="J21" s="1409"/>
      <c r="K21" s="1409"/>
      <c r="L21" s="1409"/>
      <c r="M21" s="1409"/>
      <c r="N21" s="1409"/>
      <c r="O21" s="1410"/>
      <c r="P21" s="1397"/>
      <c r="Q21" s="1398"/>
      <c r="R21" s="141"/>
    </row>
    <row r="22" spans="1:28" ht="13.5" customHeight="1">
      <c r="A22" s="1411"/>
      <c r="B22" s="1412"/>
      <c r="C22" s="1412"/>
      <c r="D22" s="1412"/>
      <c r="E22" s="1412"/>
      <c r="F22" s="1412"/>
      <c r="G22" s="1412"/>
      <c r="H22" s="1412"/>
      <c r="I22" s="1412"/>
      <c r="J22" s="1412"/>
      <c r="K22" s="1412"/>
      <c r="L22" s="1412"/>
      <c r="M22" s="1412"/>
      <c r="N22" s="1412"/>
      <c r="O22" s="1413"/>
      <c r="P22" s="1399"/>
      <c r="Q22" s="1400"/>
      <c r="R22" s="141"/>
    </row>
    <row r="23" spans="1:28">
      <c r="A23" s="1411"/>
      <c r="B23" s="1412"/>
      <c r="C23" s="1412"/>
      <c r="D23" s="1412"/>
      <c r="E23" s="1412"/>
      <c r="F23" s="1412"/>
      <c r="G23" s="1412"/>
      <c r="H23" s="1412"/>
      <c r="I23" s="1412"/>
      <c r="J23" s="1412"/>
      <c r="K23" s="1412"/>
      <c r="L23" s="1412"/>
      <c r="M23" s="1412"/>
      <c r="N23" s="1412"/>
      <c r="O23" s="1413"/>
      <c r="P23" s="1399"/>
      <c r="Q23" s="1400"/>
      <c r="R23" s="141"/>
      <c r="U23" s="1396" t="s">
        <v>289</v>
      </c>
      <c r="V23" s="1396"/>
      <c r="W23" s="1396"/>
      <c r="X23" s="1396"/>
      <c r="Y23" s="1396"/>
    </row>
    <row r="24" spans="1:28">
      <c r="A24" s="1411"/>
      <c r="B24" s="1412"/>
      <c r="C24" s="1412"/>
      <c r="D24" s="1412"/>
      <c r="E24" s="1412"/>
      <c r="F24" s="1412"/>
      <c r="G24" s="1412"/>
      <c r="H24" s="1412"/>
      <c r="I24" s="1412"/>
      <c r="J24" s="1412"/>
      <c r="K24" s="1412"/>
      <c r="L24" s="1412"/>
      <c r="M24" s="1412"/>
      <c r="N24" s="1412"/>
      <c r="O24" s="1413"/>
      <c r="P24" s="1399"/>
      <c r="Q24" s="1400"/>
      <c r="R24" s="141"/>
      <c r="U24" s="1396"/>
      <c r="V24" s="1396"/>
      <c r="W24" s="1396"/>
      <c r="X24" s="1396"/>
      <c r="Y24" s="1396"/>
    </row>
    <row r="25" spans="1:28">
      <c r="A25" s="1461"/>
      <c r="B25" s="1462"/>
      <c r="C25" s="1462"/>
      <c r="D25" s="1462"/>
      <c r="E25" s="1462"/>
      <c r="F25" s="1462"/>
      <c r="G25" s="1462"/>
      <c r="H25" s="1462"/>
      <c r="I25" s="1462"/>
      <c r="J25" s="1462"/>
      <c r="K25" s="1462"/>
      <c r="L25" s="1462"/>
      <c r="M25" s="1462"/>
      <c r="N25" s="1462"/>
      <c r="O25" s="1463"/>
      <c r="P25" s="1399"/>
      <c r="Q25" s="1400"/>
      <c r="R25" s="141"/>
      <c r="U25" s="1396"/>
      <c r="V25" s="1396"/>
      <c r="W25" s="1396"/>
      <c r="X25" s="1396"/>
      <c r="Y25" s="1396"/>
    </row>
    <row r="26" spans="1:28">
      <c r="A26" s="1464" t="s">
        <v>9</v>
      </c>
      <c r="B26" s="1465"/>
      <c r="C26" s="1465"/>
      <c r="D26" s="1465"/>
      <c r="E26" s="1465"/>
      <c r="F26" s="1465"/>
      <c r="G26" s="1465"/>
      <c r="H26" s="1465"/>
      <c r="I26" s="1465"/>
      <c r="J26" s="1465"/>
      <c r="K26" s="1465"/>
      <c r="L26" s="1465"/>
      <c r="M26" s="1465"/>
      <c r="N26" s="1465"/>
      <c r="O26" s="1466"/>
      <c r="P26" s="1467"/>
      <c r="Q26" s="1468"/>
      <c r="R26" s="141"/>
      <c r="U26" s="4" t="s">
        <v>303</v>
      </c>
    </row>
    <row r="27" spans="1:28">
      <c r="A27" s="1411"/>
      <c r="B27" s="1412"/>
      <c r="C27" s="1412"/>
      <c r="D27" s="1412"/>
      <c r="E27" s="1412"/>
      <c r="F27" s="1412"/>
      <c r="G27" s="1412"/>
      <c r="H27" s="1412"/>
      <c r="I27" s="1412"/>
      <c r="J27" s="1412"/>
      <c r="K27" s="1412"/>
      <c r="L27" s="1412"/>
      <c r="M27" s="1412"/>
      <c r="N27" s="1412"/>
      <c r="O27" s="1413"/>
      <c r="P27" s="1399"/>
      <c r="Q27" s="1400"/>
      <c r="R27" s="141"/>
      <c r="U27" s="158" t="s">
        <v>290</v>
      </c>
      <c r="V27" s="158" t="s">
        <v>291</v>
      </c>
      <c r="W27" s="1395" t="s">
        <v>292</v>
      </c>
      <c r="X27" s="1395"/>
      <c r="Y27" s="159" t="s">
        <v>293</v>
      </c>
      <c r="Z27" s="152"/>
      <c r="AA27" s="152"/>
      <c r="AB27" s="153"/>
    </row>
    <row r="28" spans="1:28">
      <c r="A28" s="1411"/>
      <c r="B28" s="1412"/>
      <c r="C28" s="1412"/>
      <c r="D28" s="1412"/>
      <c r="E28" s="1412"/>
      <c r="F28" s="1412"/>
      <c r="G28" s="1412"/>
      <c r="H28" s="1412"/>
      <c r="I28" s="1412"/>
      <c r="J28" s="1412"/>
      <c r="K28" s="1412"/>
      <c r="L28" s="1412"/>
      <c r="M28" s="1412"/>
      <c r="N28" s="1412"/>
      <c r="O28" s="1413"/>
      <c r="P28" s="1399"/>
      <c r="Q28" s="1400"/>
      <c r="R28" s="141"/>
      <c r="U28" s="158" t="s">
        <v>1063</v>
      </c>
      <c r="V28" s="158" t="s">
        <v>62</v>
      </c>
      <c r="W28" s="1395" t="s">
        <v>294</v>
      </c>
      <c r="X28" s="1395"/>
      <c r="Y28" s="160" t="s">
        <v>295</v>
      </c>
      <c r="Z28" s="139"/>
      <c r="AA28" s="139"/>
      <c r="AB28" s="161"/>
    </row>
    <row r="29" spans="1:28">
      <c r="A29" s="1411"/>
      <c r="B29" s="1412"/>
      <c r="C29" s="1412"/>
      <c r="D29" s="1412"/>
      <c r="E29" s="1412"/>
      <c r="F29" s="1412"/>
      <c r="G29" s="1412"/>
      <c r="H29" s="1412"/>
      <c r="I29" s="1412"/>
      <c r="J29" s="1412"/>
      <c r="K29" s="1412"/>
      <c r="L29" s="1412"/>
      <c r="M29" s="1412"/>
      <c r="N29" s="1412"/>
      <c r="O29" s="1413"/>
      <c r="P29" s="1399"/>
      <c r="Q29" s="1400"/>
      <c r="R29" s="141"/>
      <c r="U29" s="158" t="s">
        <v>296</v>
      </c>
      <c r="V29" s="158" t="s">
        <v>66</v>
      </c>
      <c r="W29" s="1395" t="s">
        <v>297</v>
      </c>
      <c r="X29" s="1395"/>
      <c r="Y29" s="162" t="s">
        <v>298</v>
      </c>
      <c r="Z29" s="139"/>
      <c r="AA29" s="139"/>
      <c r="AB29" s="161"/>
    </row>
    <row r="30" spans="1:28">
      <c r="A30" s="1414"/>
      <c r="B30" s="1415"/>
      <c r="C30" s="1415"/>
      <c r="D30" s="1415"/>
      <c r="E30" s="1415"/>
      <c r="F30" s="1415"/>
      <c r="G30" s="1415"/>
      <c r="H30" s="1415"/>
      <c r="I30" s="1415"/>
      <c r="J30" s="1415"/>
      <c r="K30" s="1415"/>
      <c r="L30" s="1415"/>
      <c r="M30" s="1415"/>
      <c r="N30" s="1415"/>
      <c r="O30" s="1416"/>
      <c r="P30" s="1401"/>
      <c r="Q30" s="1402"/>
      <c r="R30" s="141"/>
      <c r="U30" s="158" t="s">
        <v>299</v>
      </c>
      <c r="V30" s="158" t="s">
        <v>70</v>
      </c>
      <c r="W30" s="1395" t="s">
        <v>297</v>
      </c>
      <c r="X30" s="1395"/>
      <c r="Y30" s="163" t="s">
        <v>300</v>
      </c>
      <c r="Z30" s="140"/>
      <c r="AA30" s="140"/>
      <c r="AB30" s="164"/>
    </row>
    <row r="31" spans="1:28">
      <c r="A31" s="168" t="s">
        <v>304</v>
      </c>
      <c r="B31" s="1470" t="s">
        <v>286</v>
      </c>
      <c r="C31" s="1470"/>
      <c r="D31" s="1470"/>
      <c r="E31" s="1470"/>
      <c r="F31" s="1470"/>
      <c r="G31" s="1470"/>
      <c r="H31" s="1470"/>
      <c r="I31" s="1470"/>
      <c r="J31" s="1470"/>
      <c r="K31" s="1470"/>
      <c r="L31" s="1470"/>
      <c r="M31" s="1470"/>
      <c r="N31" s="1470"/>
      <c r="O31" s="1471"/>
      <c r="P31" s="1472"/>
      <c r="Q31" s="1473"/>
      <c r="R31" s="141"/>
      <c r="U31" s="158" t="s">
        <v>301</v>
      </c>
      <c r="V31" s="158" t="s">
        <v>70</v>
      </c>
      <c r="W31" s="1395" t="s">
        <v>297</v>
      </c>
      <c r="X31" s="1395"/>
      <c r="Y31" s="162" t="s">
        <v>302</v>
      </c>
      <c r="Z31" s="139"/>
      <c r="AA31" s="139"/>
      <c r="AB31" s="161"/>
    </row>
    <row r="32" spans="1:28">
      <c r="A32" s="1408" t="s">
        <v>8</v>
      </c>
      <c r="B32" s="1409"/>
      <c r="C32" s="1409"/>
      <c r="D32" s="1409"/>
      <c r="E32" s="1409"/>
      <c r="F32" s="1409"/>
      <c r="G32" s="1409"/>
      <c r="H32" s="1409"/>
      <c r="I32" s="1409"/>
      <c r="J32" s="1409"/>
      <c r="K32" s="1409"/>
      <c r="L32" s="1409"/>
      <c r="M32" s="1409"/>
      <c r="N32" s="1409"/>
      <c r="O32" s="1410"/>
      <c r="P32" s="1397"/>
      <c r="Q32" s="1398"/>
      <c r="R32" s="141"/>
      <c r="U32" s="149"/>
    </row>
    <row r="33" spans="1:18">
      <c r="A33" s="1411"/>
      <c r="B33" s="1412"/>
      <c r="C33" s="1412"/>
      <c r="D33" s="1412"/>
      <c r="E33" s="1412"/>
      <c r="F33" s="1412"/>
      <c r="G33" s="1412"/>
      <c r="H33" s="1412"/>
      <c r="I33" s="1412"/>
      <c r="J33" s="1412"/>
      <c r="K33" s="1412"/>
      <c r="L33" s="1412"/>
      <c r="M33" s="1412"/>
      <c r="N33" s="1412"/>
      <c r="O33" s="1413"/>
      <c r="P33" s="1399"/>
      <c r="Q33" s="1400"/>
      <c r="R33" s="141"/>
    </row>
    <row r="34" spans="1:18">
      <c r="A34" s="1411"/>
      <c r="B34" s="1412"/>
      <c r="C34" s="1412"/>
      <c r="D34" s="1412"/>
      <c r="E34" s="1412"/>
      <c r="F34" s="1412"/>
      <c r="G34" s="1412"/>
      <c r="H34" s="1412"/>
      <c r="I34" s="1412"/>
      <c r="J34" s="1412"/>
      <c r="K34" s="1412"/>
      <c r="L34" s="1412"/>
      <c r="M34" s="1412"/>
      <c r="N34" s="1412"/>
      <c r="O34" s="1413"/>
      <c r="P34" s="1399"/>
      <c r="Q34" s="1400"/>
      <c r="R34" s="141"/>
    </row>
    <row r="35" spans="1:18">
      <c r="A35" s="1411"/>
      <c r="B35" s="1412"/>
      <c r="C35" s="1412"/>
      <c r="D35" s="1412"/>
      <c r="E35" s="1412"/>
      <c r="F35" s="1412"/>
      <c r="G35" s="1412"/>
      <c r="H35" s="1412"/>
      <c r="I35" s="1412"/>
      <c r="J35" s="1412"/>
      <c r="K35" s="1412"/>
      <c r="L35" s="1412"/>
      <c r="M35" s="1412"/>
      <c r="N35" s="1412"/>
      <c r="O35" s="1413"/>
      <c r="P35" s="1399"/>
      <c r="Q35" s="1400"/>
      <c r="R35" s="141"/>
    </row>
    <row r="36" spans="1:18">
      <c r="A36" s="1461"/>
      <c r="B36" s="1462"/>
      <c r="C36" s="1462"/>
      <c r="D36" s="1462"/>
      <c r="E36" s="1462"/>
      <c r="F36" s="1462"/>
      <c r="G36" s="1462"/>
      <c r="H36" s="1462"/>
      <c r="I36" s="1462"/>
      <c r="J36" s="1462"/>
      <c r="K36" s="1462"/>
      <c r="L36" s="1462"/>
      <c r="M36" s="1462"/>
      <c r="N36" s="1462"/>
      <c r="O36" s="1463"/>
      <c r="P36" s="1399"/>
      <c r="Q36" s="1400"/>
      <c r="R36" s="141"/>
    </row>
    <row r="37" spans="1:18">
      <c r="A37" s="1464" t="s">
        <v>9</v>
      </c>
      <c r="B37" s="1465"/>
      <c r="C37" s="1465"/>
      <c r="D37" s="1465"/>
      <c r="E37" s="1465"/>
      <c r="F37" s="1465"/>
      <c r="G37" s="1465"/>
      <c r="H37" s="1465"/>
      <c r="I37" s="1465"/>
      <c r="J37" s="1465"/>
      <c r="K37" s="1465"/>
      <c r="L37" s="1465"/>
      <c r="M37" s="1465"/>
      <c r="N37" s="1465"/>
      <c r="O37" s="1466"/>
      <c r="P37" s="1467"/>
      <c r="Q37" s="1468"/>
      <c r="R37" s="141"/>
    </row>
    <row r="38" spans="1:18">
      <c r="A38" s="1411"/>
      <c r="B38" s="1412"/>
      <c r="C38" s="1412"/>
      <c r="D38" s="1412"/>
      <c r="E38" s="1412"/>
      <c r="F38" s="1412"/>
      <c r="G38" s="1412"/>
      <c r="H38" s="1412"/>
      <c r="I38" s="1412"/>
      <c r="J38" s="1412"/>
      <c r="K38" s="1412"/>
      <c r="L38" s="1412"/>
      <c r="M38" s="1412"/>
      <c r="N38" s="1412"/>
      <c r="O38" s="1413"/>
      <c r="P38" s="1399"/>
      <c r="Q38" s="1400"/>
      <c r="R38" s="141"/>
    </row>
    <row r="39" spans="1:18">
      <c r="A39" s="1411"/>
      <c r="B39" s="1412"/>
      <c r="C39" s="1412"/>
      <c r="D39" s="1412"/>
      <c r="E39" s="1412"/>
      <c r="F39" s="1412"/>
      <c r="G39" s="1412"/>
      <c r="H39" s="1412"/>
      <c r="I39" s="1412"/>
      <c r="J39" s="1412"/>
      <c r="K39" s="1412"/>
      <c r="L39" s="1412"/>
      <c r="M39" s="1412"/>
      <c r="N39" s="1412"/>
      <c r="O39" s="1413"/>
      <c r="P39" s="1399"/>
      <c r="Q39" s="1400"/>
      <c r="R39" s="141"/>
    </row>
    <row r="40" spans="1:18">
      <c r="A40" s="1411"/>
      <c r="B40" s="1412"/>
      <c r="C40" s="1412"/>
      <c r="D40" s="1412"/>
      <c r="E40" s="1412"/>
      <c r="F40" s="1412"/>
      <c r="G40" s="1412"/>
      <c r="H40" s="1412"/>
      <c r="I40" s="1412"/>
      <c r="J40" s="1412"/>
      <c r="K40" s="1412"/>
      <c r="L40" s="1412"/>
      <c r="M40" s="1412"/>
      <c r="N40" s="1412"/>
      <c r="O40" s="1413"/>
      <c r="P40" s="1399"/>
      <c r="Q40" s="1400"/>
      <c r="R40" s="141"/>
    </row>
    <row r="41" spans="1:18">
      <c r="A41" s="1414"/>
      <c r="B41" s="1415"/>
      <c r="C41" s="1415"/>
      <c r="D41" s="1415"/>
      <c r="E41" s="1415"/>
      <c r="F41" s="1415"/>
      <c r="G41" s="1415"/>
      <c r="H41" s="1415"/>
      <c r="I41" s="1415"/>
      <c r="J41" s="1415"/>
      <c r="K41" s="1415"/>
      <c r="L41" s="1415"/>
      <c r="M41" s="1415"/>
      <c r="N41" s="1415"/>
      <c r="O41" s="1416"/>
      <c r="P41" s="1401"/>
      <c r="Q41" s="1402"/>
      <c r="R41" s="141"/>
    </row>
    <row r="42" spans="1:18">
      <c r="A42" s="373" t="s">
        <v>305</v>
      </c>
      <c r="B42" s="1438" t="s">
        <v>286</v>
      </c>
      <c r="C42" s="1438"/>
      <c r="D42" s="1438"/>
      <c r="E42" s="1438"/>
      <c r="F42" s="1438"/>
      <c r="G42" s="1438"/>
      <c r="H42" s="1438"/>
      <c r="I42" s="1438"/>
      <c r="J42" s="1438"/>
      <c r="K42" s="1438"/>
      <c r="L42" s="1438"/>
      <c r="M42" s="1438"/>
      <c r="N42" s="1438"/>
      <c r="O42" s="1439"/>
      <c r="P42" s="1446"/>
      <c r="Q42" s="1448"/>
      <c r="R42" s="141"/>
    </row>
    <row r="43" spans="1:18">
      <c r="A43" s="1408" t="s">
        <v>8</v>
      </c>
      <c r="B43" s="1409"/>
      <c r="C43" s="1409"/>
      <c r="D43" s="1409"/>
      <c r="E43" s="1409"/>
      <c r="F43" s="1409"/>
      <c r="G43" s="1409"/>
      <c r="H43" s="1409"/>
      <c r="I43" s="1409"/>
      <c r="J43" s="1409"/>
      <c r="K43" s="1409"/>
      <c r="L43" s="1409"/>
      <c r="M43" s="1409"/>
      <c r="N43" s="1409"/>
      <c r="O43" s="1410"/>
      <c r="P43" s="1397"/>
      <c r="Q43" s="1398"/>
      <c r="R43" s="141"/>
    </row>
    <row r="44" spans="1:18">
      <c r="A44" s="1411"/>
      <c r="B44" s="1412"/>
      <c r="C44" s="1412"/>
      <c r="D44" s="1412"/>
      <c r="E44" s="1412"/>
      <c r="F44" s="1412"/>
      <c r="G44" s="1412"/>
      <c r="H44" s="1412"/>
      <c r="I44" s="1412"/>
      <c r="J44" s="1412"/>
      <c r="K44" s="1412"/>
      <c r="L44" s="1412"/>
      <c r="M44" s="1412"/>
      <c r="N44" s="1412"/>
      <c r="O44" s="1413"/>
      <c r="P44" s="1399"/>
      <c r="Q44" s="1400"/>
      <c r="R44" s="141"/>
    </row>
    <row r="45" spans="1:18">
      <c r="A45" s="1411"/>
      <c r="B45" s="1412"/>
      <c r="C45" s="1412"/>
      <c r="D45" s="1412"/>
      <c r="E45" s="1412"/>
      <c r="F45" s="1412"/>
      <c r="G45" s="1412"/>
      <c r="H45" s="1412"/>
      <c r="I45" s="1412"/>
      <c r="J45" s="1412"/>
      <c r="K45" s="1412"/>
      <c r="L45" s="1412"/>
      <c r="M45" s="1412"/>
      <c r="N45" s="1412"/>
      <c r="O45" s="1413"/>
      <c r="P45" s="1399"/>
      <c r="Q45" s="1400"/>
      <c r="R45" s="141"/>
    </row>
    <row r="46" spans="1:18">
      <c r="A46" s="1411"/>
      <c r="B46" s="1412"/>
      <c r="C46" s="1412"/>
      <c r="D46" s="1412"/>
      <c r="E46" s="1412"/>
      <c r="F46" s="1412"/>
      <c r="G46" s="1412"/>
      <c r="H46" s="1412"/>
      <c r="I46" s="1412"/>
      <c r="J46" s="1412"/>
      <c r="K46" s="1412"/>
      <c r="L46" s="1412"/>
      <c r="M46" s="1412"/>
      <c r="N46" s="1412"/>
      <c r="O46" s="1413"/>
      <c r="P46" s="1399"/>
      <c r="Q46" s="1400"/>
      <c r="R46" s="141"/>
    </row>
    <row r="47" spans="1:18">
      <c r="A47" s="1461"/>
      <c r="B47" s="1462"/>
      <c r="C47" s="1462"/>
      <c r="D47" s="1462"/>
      <c r="E47" s="1462"/>
      <c r="F47" s="1462"/>
      <c r="G47" s="1462"/>
      <c r="H47" s="1462"/>
      <c r="I47" s="1462"/>
      <c r="J47" s="1462"/>
      <c r="K47" s="1462"/>
      <c r="L47" s="1462"/>
      <c r="M47" s="1462"/>
      <c r="N47" s="1462"/>
      <c r="O47" s="1463"/>
      <c r="P47" s="1399"/>
      <c r="Q47" s="1400"/>
      <c r="R47" s="141"/>
    </row>
    <row r="48" spans="1:18">
      <c r="A48" s="1464" t="s">
        <v>9</v>
      </c>
      <c r="B48" s="1465"/>
      <c r="C48" s="1465"/>
      <c r="D48" s="1465"/>
      <c r="E48" s="1465"/>
      <c r="F48" s="1465"/>
      <c r="G48" s="1465"/>
      <c r="H48" s="1465"/>
      <c r="I48" s="1465"/>
      <c r="J48" s="1465"/>
      <c r="K48" s="1465"/>
      <c r="L48" s="1465"/>
      <c r="M48" s="1465"/>
      <c r="N48" s="1465"/>
      <c r="O48" s="1466"/>
      <c r="P48" s="1467"/>
      <c r="Q48" s="1468"/>
      <c r="R48" s="141"/>
    </row>
    <row r="49" spans="1:18">
      <c r="A49" s="1411"/>
      <c r="B49" s="1412"/>
      <c r="C49" s="1412"/>
      <c r="D49" s="1412"/>
      <c r="E49" s="1412"/>
      <c r="F49" s="1412"/>
      <c r="G49" s="1412"/>
      <c r="H49" s="1412"/>
      <c r="I49" s="1412"/>
      <c r="J49" s="1412"/>
      <c r="K49" s="1412"/>
      <c r="L49" s="1412"/>
      <c r="M49" s="1412"/>
      <c r="N49" s="1412"/>
      <c r="O49" s="1413"/>
      <c r="P49" s="1399"/>
      <c r="Q49" s="1400"/>
      <c r="R49" s="141"/>
    </row>
    <row r="50" spans="1:18">
      <c r="A50" s="1411"/>
      <c r="B50" s="1412"/>
      <c r="C50" s="1412"/>
      <c r="D50" s="1412"/>
      <c r="E50" s="1412"/>
      <c r="F50" s="1412"/>
      <c r="G50" s="1412"/>
      <c r="H50" s="1412"/>
      <c r="I50" s="1412"/>
      <c r="J50" s="1412"/>
      <c r="K50" s="1412"/>
      <c r="L50" s="1412"/>
      <c r="M50" s="1412"/>
      <c r="N50" s="1412"/>
      <c r="O50" s="1413"/>
      <c r="P50" s="1399"/>
      <c r="Q50" s="1400"/>
      <c r="R50" s="141"/>
    </row>
    <row r="51" spans="1:18">
      <c r="A51" s="1411"/>
      <c r="B51" s="1412"/>
      <c r="C51" s="1412"/>
      <c r="D51" s="1412"/>
      <c r="E51" s="1412"/>
      <c r="F51" s="1412"/>
      <c r="G51" s="1412"/>
      <c r="H51" s="1412"/>
      <c r="I51" s="1412"/>
      <c r="J51" s="1412"/>
      <c r="K51" s="1412"/>
      <c r="L51" s="1412"/>
      <c r="M51" s="1412"/>
      <c r="N51" s="1412"/>
      <c r="O51" s="1413"/>
      <c r="P51" s="1399"/>
      <c r="Q51" s="1400"/>
      <c r="R51" s="141"/>
    </row>
    <row r="52" spans="1:18">
      <c r="A52" s="1414"/>
      <c r="B52" s="1415"/>
      <c r="C52" s="1415"/>
      <c r="D52" s="1415"/>
      <c r="E52" s="1415"/>
      <c r="F52" s="1415"/>
      <c r="G52" s="1415"/>
      <c r="H52" s="1415"/>
      <c r="I52" s="1415"/>
      <c r="J52" s="1415"/>
      <c r="K52" s="1415"/>
      <c r="L52" s="1415"/>
      <c r="M52" s="1415"/>
      <c r="N52" s="1415"/>
      <c r="O52" s="1416"/>
      <c r="P52" s="1401"/>
      <c r="Q52" s="1402"/>
      <c r="R52" s="141"/>
    </row>
    <row r="53" spans="1:18">
      <c r="A53" s="1431" t="s">
        <v>11</v>
      </c>
      <c r="B53" s="1432"/>
      <c r="C53" s="1437"/>
      <c r="D53" s="1438"/>
      <c r="E53" s="1438"/>
      <c r="F53" s="1438"/>
      <c r="G53" s="1438"/>
      <c r="H53" s="1438"/>
      <c r="I53" s="1438"/>
      <c r="J53" s="1438"/>
      <c r="K53" s="1438"/>
      <c r="L53" s="1438"/>
      <c r="M53" s="1438"/>
      <c r="N53" s="1438"/>
      <c r="O53" s="1438"/>
      <c r="P53" s="1438"/>
      <c r="Q53" s="1439"/>
      <c r="R53" s="271"/>
    </row>
    <row r="54" spans="1:18">
      <c r="A54" s="1433"/>
      <c r="B54" s="1434"/>
      <c r="C54" s="1440"/>
      <c r="D54" s="1441"/>
      <c r="E54" s="1441"/>
      <c r="F54" s="1441"/>
      <c r="G54" s="1441"/>
      <c r="H54" s="1441"/>
      <c r="I54" s="1441"/>
      <c r="J54" s="1441"/>
      <c r="K54" s="1441"/>
      <c r="L54" s="1441"/>
      <c r="M54" s="1441"/>
      <c r="N54" s="1441"/>
      <c r="O54" s="1441"/>
      <c r="P54" s="1441"/>
      <c r="Q54" s="1442"/>
      <c r="R54" s="271"/>
    </row>
    <row r="55" spans="1:18">
      <c r="A55" s="1435"/>
      <c r="B55" s="1436"/>
      <c r="C55" s="1443"/>
      <c r="D55" s="1444"/>
      <c r="E55" s="1444"/>
      <c r="F55" s="1444"/>
      <c r="G55" s="1444"/>
      <c r="H55" s="1444"/>
      <c r="I55" s="1444"/>
      <c r="J55" s="1444"/>
      <c r="K55" s="1444"/>
      <c r="L55" s="1444"/>
      <c r="M55" s="1444"/>
      <c r="N55" s="1444"/>
      <c r="O55" s="1444"/>
      <c r="P55" s="1444"/>
      <c r="Q55" s="1445"/>
      <c r="R55" s="271"/>
    </row>
    <row r="56" spans="1:18">
      <c r="A56" s="218" t="s">
        <v>13</v>
      </c>
      <c r="B56" s="218"/>
      <c r="C56" s="218"/>
      <c r="D56" s="218"/>
      <c r="E56" s="218"/>
      <c r="F56" s="218"/>
      <c r="G56" s="218"/>
      <c r="H56" s="218"/>
      <c r="I56" s="218"/>
      <c r="J56" s="218"/>
      <c r="K56" s="218"/>
      <c r="L56" s="218"/>
      <c r="M56" s="218"/>
      <c r="N56" s="218"/>
      <c r="O56" s="218"/>
      <c r="P56" s="218"/>
      <c r="Q56" s="218"/>
      <c r="R56" s="278"/>
    </row>
    <row r="57" spans="1:18">
      <c r="A57" s="1469" t="s">
        <v>14</v>
      </c>
      <c r="B57" s="1469"/>
      <c r="C57" s="1469"/>
      <c r="D57" s="1469"/>
      <c r="E57" s="1469"/>
      <c r="F57" s="1469"/>
      <c r="G57" s="1469"/>
      <c r="H57" s="1469"/>
      <c r="I57" s="1469"/>
      <c r="J57" s="1469"/>
      <c r="K57" s="1469"/>
      <c r="L57" s="1469"/>
      <c r="M57" s="1469"/>
      <c r="N57" s="1469"/>
      <c r="O57" s="1469"/>
      <c r="P57" s="1469"/>
      <c r="Q57" s="1469"/>
      <c r="R57" s="374"/>
    </row>
  </sheetData>
  <mergeCells count="41">
    <mergeCell ref="A53:B55"/>
    <mergeCell ref="C53:Q55"/>
    <mergeCell ref="A57:Q57"/>
    <mergeCell ref="A8:G9"/>
    <mergeCell ref="H9:L9"/>
    <mergeCell ref="B13:Q15"/>
    <mergeCell ref="B42:O42"/>
    <mergeCell ref="P42:Q42"/>
    <mergeCell ref="A48:O52"/>
    <mergeCell ref="P48:Q52"/>
    <mergeCell ref="A37:O41"/>
    <mergeCell ref="P37:Q41"/>
    <mergeCell ref="A43:O47"/>
    <mergeCell ref="P43:Q47"/>
    <mergeCell ref="A1:F1"/>
    <mergeCell ref="H2:Q2"/>
    <mergeCell ref="P32:Q36"/>
    <mergeCell ref="A19:O19"/>
    <mergeCell ref="P19:Q19"/>
    <mergeCell ref="B20:O20"/>
    <mergeCell ref="P20:Q20"/>
    <mergeCell ref="A21:O25"/>
    <mergeCell ref="P21:Q25"/>
    <mergeCell ref="A26:O30"/>
    <mergeCell ref="P26:Q30"/>
    <mergeCell ref="B31:O31"/>
    <mergeCell ref="P31:Q31"/>
    <mergeCell ref="A32:O36"/>
    <mergeCell ref="W31:X31"/>
    <mergeCell ref="A4:Q4"/>
    <mergeCell ref="B5:Q5"/>
    <mergeCell ref="A2:D2"/>
    <mergeCell ref="H7:L7"/>
    <mergeCell ref="A6:G7"/>
    <mergeCell ref="W27:X27"/>
    <mergeCell ref="W28:X28"/>
    <mergeCell ref="W29:X29"/>
    <mergeCell ref="U23:Y25"/>
    <mergeCell ref="W30:X30"/>
    <mergeCell ref="F2:G2"/>
    <mergeCell ref="B16:Q17"/>
  </mergeCells>
  <phoneticPr fontId="2"/>
  <dataValidations count="1">
    <dataValidation type="list" showInputMessage="1" showErrorMessage="1" sqref="H9 H7">
      <formula1>企業回答1</formula1>
    </dataValidation>
  </dataValidations>
  <printOptions horizontalCentered="1"/>
  <pageMargins left="0.70866141732283472" right="0.70866141732283472" top="0.74803149606299213" bottom="0.55118110236220474" header="0.31496062992125984" footer="0.31496062992125984"/>
  <pageSetup paperSize="9" orientation="portrait" blackAndWhite="1"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66FF"/>
    <pageSetUpPr fitToPage="1"/>
  </sheetPr>
  <dimension ref="A1:AG85"/>
  <sheetViews>
    <sheetView view="pageBreakPreview" zoomScaleNormal="100" zoomScaleSheetLayoutView="100" workbookViewId="0">
      <selection activeCell="A3" sqref="A3:P3"/>
    </sheetView>
  </sheetViews>
  <sheetFormatPr defaultColWidth="9" defaultRowHeight="13"/>
  <cols>
    <col min="1" max="6" width="5.08984375" style="4" customWidth="1"/>
    <col min="7" max="16" width="5.6328125" style="4" customWidth="1"/>
    <col min="17" max="17" width="5.6328125" style="190" customWidth="1"/>
    <col min="18" max="18" width="9" style="4"/>
    <col min="19" max="19" width="9" style="4" customWidth="1"/>
    <col min="20" max="16384" width="9" style="4"/>
  </cols>
  <sheetData>
    <row r="1" spans="1:33">
      <c r="A1" s="1392" t="str">
        <f>CONCATENATE("（様式-",INDEX(発注者入力シート!$B$27:$G$31,MATCH(発注者入力シート!L6,発注者入力シート!$C$27:$C$31,0),4),"-１）")</f>
        <v>（様式-３-１）</v>
      </c>
      <c r="B1" s="1392"/>
      <c r="C1" s="1392"/>
      <c r="D1" s="1392"/>
      <c r="E1" s="1392"/>
      <c r="F1" s="1392"/>
      <c r="R1" s="4" t="s">
        <v>393</v>
      </c>
    </row>
    <row r="2" spans="1:33">
      <c r="A2" s="1392" t="str">
        <f>CONCATENATE("評価項目",INDEX(発注者入力シート!$B$27:$G$31,MATCH(発注者入力シート!L6,発注者入力シート!$C$27:$C$31,0),5),"-",INDEX(発注者入力シート!$B$27:$G$31,MATCH(発注者入力シート!L6,発注者入力シート!$C$27:$C$31,0),6))</f>
        <v>評価項目（２）-①</v>
      </c>
      <c r="B2" s="1392"/>
      <c r="C2" s="1392"/>
      <c r="D2" s="1392"/>
      <c r="E2" s="1392"/>
      <c r="R2" s="4" t="s">
        <v>394</v>
      </c>
    </row>
    <row r="3" spans="1:33" ht="14">
      <c r="A3" s="1495" t="s">
        <v>217</v>
      </c>
      <c r="B3" s="1495"/>
      <c r="C3" s="1495"/>
      <c r="D3" s="1495"/>
      <c r="E3" s="1495"/>
      <c r="F3" s="1495"/>
      <c r="G3" s="1495"/>
      <c r="H3" s="1495"/>
      <c r="I3" s="1495"/>
      <c r="J3" s="1495"/>
      <c r="K3" s="1495"/>
      <c r="L3" s="1495"/>
      <c r="M3" s="1495"/>
      <c r="N3" s="1495"/>
      <c r="O3" s="1495"/>
      <c r="P3" s="1495"/>
      <c r="Q3" s="272"/>
      <c r="R3" s="147"/>
      <c r="S3" s="4" t="s">
        <v>401</v>
      </c>
    </row>
    <row r="4" spans="1:33">
      <c r="B4" s="134"/>
      <c r="C4" s="134"/>
      <c r="D4" s="1404" t="s">
        <v>794</v>
      </c>
      <c r="E4" s="1404"/>
      <c r="F4" s="1403" t="str">
        <f>IF(企業入力シート!C5="","",企業入力シート!C5)</f>
        <v>○○共同企業体</v>
      </c>
      <c r="G4" s="1403"/>
      <c r="H4" s="1403"/>
      <c r="I4" s="1403"/>
      <c r="J4" s="1403"/>
      <c r="K4" s="1403"/>
      <c r="L4" s="1403"/>
      <c r="M4" s="1403"/>
      <c r="N4" s="1403"/>
      <c r="O4" s="1403"/>
      <c r="P4" s="1403"/>
      <c r="Q4" s="348"/>
      <c r="R4" s="135"/>
      <c r="S4" s="4" t="s">
        <v>857</v>
      </c>
    </row>
    <row r="5" spans="1:33">
      <c r="B5" s="134"/>
      <c r="C5" s="134"/>
      <c r="D5" s="134"/>
      <c r="E5" s="134"/>
      <c r="F5" s="134"/>
      <c r="G5" s="134"/>
      <c r="H5" s="134"/>
      <c r="J5" s="134"/>
    </row>
    <row r="6" spans="1:33">
      <c r="A6" s="1429" t="s">
        <v>16</v>
      </c>
      <c r="B6" s="1429"/>
      <c r="C6" s="1429"/>
      <c r="D6" s="1496" t="s">
        <v>154</v>
      </c>
      <c r="E6" s="1496"/>
      <c r="F6" s="1496"/>
      <c r="G6" s="1497" t="s">
        <v>1479</v>
      </c>
      <c r="H6" s="1498"/>
      <c r="I6" s="1498"/>
      <c r="J6" s="1498"/>
      <c r="K6" s="1498"/>
      <c r="L6" s="1498"/>
      <c r="M6" s="1498"/>
      <c r="N6" s="1498"/>
      <c r="O6" s="1498"/>
      <c r="P6" s="1499"/>
      <c r="Q6" s="348"/>
      <c r="R6" s="136"/>
      <c r="S6" s="4" t="s">
        <v>402</v>
      </c>
    </row>
    <row r="7" spans="1:33" ht="44" customHeight="1">
      <c r="A7" s="1429"/>
      <c r="B7" s="1429"/>
      <c r="C7" s="1429"/>
      <c r="D7" s="1500" t="s">
        <v>199</v>
      </c>
      <c r="E7" s="1500"/>
      <c r="F7" s="1500"/>
      <c r="G7" s="1501" t="s">
        <v>1474</v>
      </c>
      <c r="H7" s="1502"/>
      <c r="I7" s="1502"/>
      <c r="J7" s="1502"/>
      <c r="K7" s="1502"/>
      <c r="L7" s="1502"/>
      <c r="M7" s="1502"/>
      <c r="N7" s="1502"/>
      <c r="O7" s="1502"/>
      <c r="P7" s="1503"/>
      <c r="Q7" s="348"/>
      <c r="R7" s="4" t="s">
        <v>397</v>
      </c>
    </row>
    <row r="8" spans="1:33">
      <c r="A8" s="1429"/>
      <c r="B8" s="1429"/>
      <c r="C8" s="1429"/>
      <c r="D8" s="1500" t="s">
        <v>155</v>
      </c>
      <c r="E8" s="1500"/>
      <c r="F8" s="1500"/>
      <c r="G8" s="1504" t="str">
        <f>INDEX(発注者入力シート!$AX$3:$BC$31,MATCH(発注者入力シート!$AY$2,発注者入力シート!$AZ$3:$AZ$31,0),4)</f>
        <v>通信設備工事</v>
      </c>
      <c r="H8" s="1505"/>
      <c r="I8" s="1505"/>
      <c r="J8" s="1505"/>
      <c r="K8" s="1505"/>
      <c r="L8" s="1505"/>
      <c r="M8" s="1505"/>
      <c r="N8" s="1505"/>
      <c r="O8" s="1505"/>
      <c r="P8" s="1506"/>
      <c r="Q8" s="348"/>
      <c r="R8" s="137"/>
      <c r="S8" s="4" t="s">
        <v>398</v>
      </c>
    </row>
    <row r="9" spans="1:33">
      <c r="A9" s="1429"/>
      <c r="B9" s="1429"/>
      <c r="C9" s="1429"/>
      <c r="D9" s="1507" t="s">
        <v>200</v>
      </c>
      <c r="E9" s="1507"/>
      <c r="F9" s="1507"/>
      <c r="G9" s="1508" t="str">
        <f>INDEX(発注者入力シート!$AX$3:$BC$31,MATCH(発注者入力シート!$AY$2,発注者入力シート!$AZ$3:$AZ$31,0),5)</f>
        <v>電気通信工事</v>
      </c>
      <c r="H9" s="1509"/>
      <c r="I9" s="1509"/>
      <c r="J9" s="1509"/>
      <c r="K9" s="1509"/>
      <c r="L9" s="1509"/>
      <c r="M9" s="1509"/>
      <c r="N9" s="1509"/>
      <c r="O9" s="1509"/>
      <c r="P9" s="1510"/>
      <c r="Q9" s="348"/>
      <c r="R9" s="138"/>
      <c r="S9" s="4" t="s">
        <v>396</v>
      </c>
    </row>
    <row r="10" spans="1:33">
      <c r="A10" s="386"/>
      <c r="B10" s="386"/>
      <c r="C10" s="386"/>
      <c r="D10" s="344"/>
      <c r="E10" s="344"/>
      <c r="F10" s="344"/>
      <c r="G10" s="344"/>
      <c r="H10" s="344"/>
      <c r="I10" s="344"/>
      <c r="J10" s="344"/>
      <c r="K10" s="344"/>
      <c r="L10" s="344"/>
      <c r="M10" s="344"/>
      <c r="N10" s="344"/>
      <c r="O10" s="344"/>
      <c r="P10" s="344"/>
      <c r="Q10" s="348"/>
    </row>
    <row r="11" spans="1:33">
      <c r="A11" s="557"/>
      <c r="B11" s="557"/>
      <c r="C11" s="557"/>
      <c r="D11" s="558"/>
      <c r="E11" s="558"/>
      <c r="F11" s="558"/>
      <c r="G11" s="558"/>
      <c r="H11" s="558"/>
      <c r="I11" s="558"/>
      <c r="J11" s="558"/>
      <c r="K11" s="558"/>
      <c r="L11" s="558"/>
      <c r="M11" s="558"/>
      <c r="N11" s="558"/>
      <c r="O11" s="558"/>
      <c r="P11" s="558"/>
      <c r="Q11" s="558"/>
    </row>
    <row r="12" spans="1:33">
      <c r="A12" s="1476" t="s">
        <v>732</v>
      </c>
      <c r="B12" s="1476"/>
      <c r="C12" s="1476"/>
      <c r="D12" s="1476"/>
      <c r="E12" s="1476"/>
      <c r="F12" s="1476"/>
      <c r="G12" s="1476"/>
      <c r="H12" s="1476"/>
      <c r="I12" s="1476"/>
      <c r="J12" s="1476"/>
      <c r="K12" s="1475" t="str">
        <f>IF(企業入力シート!C14="","",企業入力シート!C14)</f>
        <v/>
      </c>
      <c r="L12" s="1475"/>
      <c r="M12" s="1475"/>
      <c r="N12" s="1475"/>
      <c r="O12" s="1475"/>
      <c r="P12" s="1475"/>
      <c r="Q12" s="145"/>
    </row>
    <row r="13" spans="1:33" hidden="1">
      <c r="A13" s="1485" t="s">
        <v>17</v>
      </c>
      <c r="B13" s="1486"/>
      <c r="C13" s="1487"/>
      <c r="D13" s="1422" t="s">
        <v>1401</v>
      </c>
      <c r="E13" s="1481"/>
      <c r="F13" s="1481"/>
      <c r="G13" s="175" t="str">
        <f>IF('評定点一覧(第1G用_Ｒ2年度3年用)'!P10="","",'評定点一覧(第1G用_Ｒ2年度3年用)'!P10)</f>
        <v/>
      </c>
      <c r="H13" s="176" t="str">
        <f>IF('評定点一覧(第1G用_Ｒ2年度3年用)'!P12="","",'評定点一覧(第1G用_Ｒ2年度3年用)'!P12)</f>
        <v/>
      </c>
      <c r="I13" s="176" t="str">
        <f>IF('評定点一覧(第1G用_Ｒ2年度3年用)'!P14="","",'評定点一覧(第1G用_Ｒ2年度3年用)'!P14)</f>
        <v/>
      </c>
      <c r="J13" s="176" t="str">
        <f>IF('評定点一覧(第1G用_Ｒ2年度3年用)'!P16="","",'評定点一覧(第1G用_Ｒ2年度3年用)'!P16)</f>
        <v/>
      </c>
      <c r="K13" s="176" t="str">
        <f>IF('評定点一覧(第1G用_Ｒ2年度3年用)'!P18="","",'評定点一覧(第1G用_Ｒ2年度3年用)'!P18)</f>
        <v/>
      </c>
      <c r="L13" s="176" t="str">
        <f>IF('評定点一覧(第1G用_Ｒ2年度3年用)'!P20="","",'評定点一覧(第1G用_Ｒ2年度3年用)'!P20)</f>
        <v/>
      </c>
      <c r="M13" s="176" t="str">
        <f>IF('評定点一覧(第1G用_Ｒ2年度3年用)'!P22="","",'評定点一覧(第1G用_Ｒ2年度3年用)'!P22)</f>
        <v/>
      </c>
      <c r="N13" s="176" t="str">
        <f>IF('評定点一覧(第1G用_Ｒ2年度3年用)'!P24="","",'評定点一覧(第1G用_Ｒ2年度3年用)'!P24)</f>
        <v/>
      </c>
      <c r="O13" s="176" t="str">
        <f>IF('評定点一覧(第1G用_Ｒ2年度3年用)'!P26="","",'評定点一覧(第1G用_Ｒ2年度3年用)'!P26)</f>
        <v/>
      </c>
      <c r="P13" s="177" t="str">
        <f>IF('評定点一覧(第1G用_Ｒ2年度3年用)'!P28="","",'評定点一覧(第1G用_Ｒ2年度3年用)'!P28)</f>
        <v/>
      </c>
      <c r="Q13" s="269"/>
    </row>
    <row r="14" spans="1:33" hidden="1">
      <c r="A14" s="1488"/>
      <c r="B14" s="1489"/>
      <c r="C14" s="1490"/>
      <c r="D14" s="1422"/>
      <c r="E14" s="1481"/>
      <c r="F14" s="1481"/>
      <c r="G14" s="178" t="str">
        <f>IF('評定点一覧(第1G用_Ｒ2年度3年用)'!P30="","",'評定点一覧(第1G用_Ｒ2年度3年用)'!P30)</f>
        <v/>
      </c>
      <c r="H14" s="179" t="str">
        <f>IF('評定点一覧(第1G用_Ｒ2年度3年用)'!P32="","",'評定点一覧(第1G用_Ｒ2年度3年用)'!P32)</f>
        <v/>
      </c>
      <c r="I14" s="179" t="str">
        <f>IF('評定点一覧(第1G用_Ｒ2年度3年用)'!P34="","",'評定点一覧(第1G用_Ｒ2年度3年用)'!P34)</f>
        <v/>
      </c>
      <c r="J14" s="179" t="str">
        <f>IF('評定点一覧(第1G用_Ｒ2年度3年用)'!P36="","",'評定点一覧(第1G用_Ｒ2年度3年用)'!P36)</f>
        <v/>
      </c>
      <c r="K14" s="179" t="str">
        <f>IF('評定点一覧(第1G用_Ｒ2年度3年用)'!P38="","",'評定点一覧(第1G用_Ｒ2年度3年用)'!P38)</f>
        <v/>
      </c>
      <c r="L14" s="179" t="str">
        <f>IF('評定点一覧(第1G用_Ｒ2年度3年用)'!P40="","",'評定点一覧(第1G用_Ｒ2年度3年用)'!P40)</f>
        <v/>
      </c>
      <c r="M14" s="179" t="str">
        <f>IF('評定点一覧(第1G用_Ｒ2年度3年用)'!P42="","",'評定点一覧(第1G用_Ｒ2年度3年用)'!P42)</f>
        <v/>
      </c>
      <c r="N14" s="179" t="str">
        <f>IF('評定点一覧(第1G用_Ｒ2年度3年用)'!P44="","",'評定点一覧(第1G用_Ｒ2年度3年用)'!P44)</f>
        <v/>
      </c>
      <c r="O14" s="179" t="str">
        <f>IF('評定点一覧(第1G用_Ｒ2年度3年用)'!P46="","",'評定点一覧(第1G用_Ｒ2年度3年用)'!P46)</f>
        <v/>
      </c>
      <c r="P14" s="180" t="str">
        <f>IF('評定点一覧(第1G用_Ｒ2年度3年用)'!P48="","",'評定点一覧(第1G用_Ｒ2年度3年用)'!P48)</f>
        <v/>
      </c>
      <c r="Q14" s="269"/>
      <c r="X14" s="190"/>
      <c r="Y14" s="190"/>
      <c r="Z14" s="190"/>
      <c r="AA14" s="190"/>
      <c r="AB14" s="190"/>
      <c r="AC14" s="190"/>
      <c r="AD14" s="190"/>
      <c r="AE14" s="190"/>
      <c r="AF14" s="190"/>
      <c r="AG14" s="190"/>
    </row>
    <row r="15" spans="1:33" hidden="1">
      <c r="A15" s="1488"/>
      <c r="B15" s="1489"/>
      <c r="C15" s="1490"/>
      <c r="D15" s="1422"/>
      <c r="E15" s="1481"/>
      <c r="F15" s="1481"/>
      <c r="G15" s="181" t="str">
        <f>IF('評定点一覧(第1G用_Ｒ2年度3年用)'!P62="","",'評定点一覧(第1G用_Ｒ2年度3年用)'!P62)</f>
        <v/>
      </c>
      <c r="H15" s="182" t="str">
        <f>IF('評定点一覧(第1G用_Ｒ2年度3年用)'!P64="","",'評定点一覧(第1G用_Ｒ2年度3年用)'!P64)</f>
        <v/>
      </c>
      <c r="I15" s="182" t="str">
        <f>IF('評定点一覧(第1G用_Ｒ2年度3年用)'!P66="","",'評定点一覧(第1G用_Ｒ2年度3年用)'!P66)</f>
        <v/>
      </c>
      <c r="J15" s="182" t="str">
        <f>IF('評定点一覧(第1G用_Ｒ2年度3年用)'!P68="","",'評定点一覧(第1G用_Ｒ2年度3年用)'!P68)</f>
        <v/>
      </c>
      <c r="K15" s="182" t="str">
        <f>IF('評定点一覧(第1G用_Ｒ2年度3年用)'!P70="","",'評定点一覧(第1G用_Ｒ2年度3年用)'!P70)</f>
        <v/>
      </c>
      <c r="L15" s="182" t="str">
        <f>IF('評定点一覧(第1G用_Ｒ2年度3年用)'!P72="","",'評定点一覧(第1G用_Ｒ2年度3年用)'!P72)</f>
        <v/>
      </c>
      <c r="M15" s="182" t="str">
        <f>IF('評定点一覧(第1G用_Ｒ2年度3年用)'!P74="","",'評定点一覧(第1G用_Ｒ2年度3年用)'!P74)</f>
        <v/>
      </c>
      <c r="N15" s="182" t="str">
        <f>IF('評定点一覧(第1G用_Ｒ2年度3年用)'!P76="","",'評定点一覧(第1G用_Ｒ2年度3年用)'!P76)</f>
        <v/>
      </c>
      <c r="O15" s="182" t="str">
        <f>IF('評定点一覧(第1G用_Ｒ2年度3年用)'!P78="","",'評定点一覧(第1G用_Ｒ2年度3年用)'!P78)</f>
        <v/>
      </c>
      <c r="P15" s="183" t="str">
        <f>IF('評定点一覧(第1G用_Ｒ2年度3年用)'!P80="","",'評定点一覧(第1G用_Ｒ2年度3年用)'!P80)</f>
        <v/>
      </c>
      <c r="Q15" s="269"/>
      <c r="X15" s="212"/>
      <c r="Y15" s="212"/>
      <c r="Z15" s="212"/>
      <c r="AA15" s="212"/>
      <c r="AB15" s="212"/>
      <c r="AC15" s="212"/>
      <c r="AD15" s="212"/>
      <c r="AE15" s="212"/>
      <c r="AF15" s="212"/>
      <c r="AG15" s="212"/>
    </row>
    <row r="16" spans="1:33" hidden="1">
      <c r="A16" s="1488"/>
      <c r="B16" s="1489"/>
      <c r="C16" s="1490"/>
      <c r="D16" s="1422"/>
      <c r="E16" s="1481"/>
      <c r="F16" s="1481"/>
      <c r="G16" s="181" t="str">
        <f>IF('評定点一覧(第1G用_Ｒ2年度3年用)'!P82="","",'評定点一覧(第1G用_Ｒ2年度3年用)'!P82)</f>
        <v/>
      </c>
      <c r="H16" s="182" t="str">
        <f>IF('評定点一覧(第1G用_Ｒ2年度3年用)'!P84="","",'評定点一覧(第1G用_Ｒ2年度3年用)'!P84)</f>
        <v/>
      </c>
      <c r="I16" s="182" t="str">
        <f>IF('評定点一覧(第1G用_Ｒ2年度3年用)'!P86="","",'評定点一覧(第1G用_Ｒ2年度3年用)'!P86)</f>
        <v/>
      </c>
      <c r="J16" s="182" t="str">
        <f>IF('評定点一覧(第1G用_Ｒ2年度3年用)'!P88="","",'評定点一覧(第1G用_Ｒ2年度3年用)'!P88)</f>
        <v/>
      </c>
      <c r="K16" s="182" t="str">
        <f>IF('評定点一覧(第1G用_Ｒ2年度3年用)'!P90="","",'評定点一覧(第1G用_Ｒ2年度3年用)'!P90)</f>
        <v/>
      </c>
      <c r="L16" s="182" t="str">
        <f>IF('評定点一覧(第1G用_Ｒ2年度3年用)'!P92="","",'評定点一覧(第1G用_Ｒ2年度3年用)'!P92)</f>
        <v/>
      </c>
      <c r="M16" s="182" t="str">
        <f>IF('評定点一覧(第1G用_Ｒ2年度3年用)'!P94="","",'評定点一覧(第1G用_Ｒ2年度3年用)'!P94)</f>
        <v/>
      </c>
      <c r="N16" s="182" t="str">
        <f>IF('評定点一覧(第1G用_Ｒ2年度3年用)'!P96="","",'評定点一覧(第1G用_Ｒ2年度3年用)'!P96)</f>
        <v/>
      </c>
      <c r="O16" s="182" t="str">
        <f>IF('評定点一覧(第1G用_Ｒ2年度3年用)'!P98="","",'評定点一覧(第1G用_Ｒ2年度3年用)'!P98)</f>
        <v/>
      </c>
      <c r="P16" s="183" t="str">
        <f>IF('評定点一覧(第1G用_Ｒ2年度3年用)'!P100="","",'評定点一覧(第1G用_Ｒ2年度3年用)'!P100)</f>
        <v/>
      </c>
      <c r="Q16" s="269"/>
      <c r="X16" s="212"/>
      <c r="Y16" s="212"/>
      <c r="Z16" s="212"/>
      <c r="AA16" s="212"/>
      <c r="AB16" s="212"/>
      <c r="AC16" s="212"/>
      <c r="AD16" s="212"/>
      <c r="AE16" s="212"/>
      <c r="AF16" s="212"/>
      <c r="AG16" s="212"/>
    </row>
    <row r="17" spans="1:33" hidden="1">
      <c r="A17" s="1488"/>
      <c r="B17" s="1489"/>
      <c r="C17" s="1490"/>
      <c r="D17" s="1422"/>
      <c r="E17" s="1481"/>
      <c r="F17" s="1481"/>
      <c r="G17" s="181" t="str">
        <f>IF('評定点一覧(第1G用_Ｒ2年度3年用)'!P114="","",'評定点一覧(第1G用_Ｒ2年度3年用)'!P114)</f>
        <v/>
      </c>
      <c r="H17" s="182" t="str">
        <f>IF('評定点一覧(第1G用_Ｒ2年度3年用)'!P116="","",'評定点一覧(第1G用_Ｒ2年度3年用)'!P116)</f>
        <v/>
      </c>
      <c r="I17" s="182" t="str">
        <f>IF('評定点一覧(第1G用_Ｒ2年度3年用)'!P118="","",'評定点一覧(第1G用_Ｒ2年度3年用)'!P118)</f>
        <v/>
      </c>
      <c r="J17" s="182" t="str">
        <f>IF('評定点一覧(第1G用_Ｒ2年度3年用)'!P120="","",'評定点一覧(第1G用_Ｒ2年度3年用)'!P120)</f>
        <v/>
      </c>
      <c r="K17" s="182" t="str">
        <f>IF('評定点一覧(第1G用_Ｒ2年度3年用)'!P122="","",'評定点一覧(第1G用_Ｒ2年度3年用)'!P122)</f>
        <v/>
      </c>
      <c r="L17" s="182" t="str">
        <f>IF('評定点一覧(第1G用_Ｒ2年度3年用)'!P124="","",'評定点一覧(第1G用_Ｒ2年度3年用)'!P124)</f>
        <v/>
      </c>
      <c r="M17" s="182" t="str">
        <f>IF('評定点一覧(第1G用_Ｒ2年度3年用)'!P126="","",'評定点一覧(第1G用_Ｒ2年度3年用)'!P126)</f>
        <v/>
      </c>
      <c r="N17" s="182" t="str">
        <f>IF('評定点一覧(第1G用_Ｒ2年度3年用)'!P128="","",'評定点一覧(第1G用_Ｒ2年度3年用)'!P128)</f>
        <v/>
      </c>
      <c r="O17" s="182" t="str">
        <f>IF('評定点一覧(第1G用_Ｒ2年度3年用)'!P130="","",'評定点一覧(第1G用_Ｒ2年度3年用)'!P130)</f>
        <v/>
      </c>
      <c r="P17" s="183" t="str">
        <f>IF('評定点一覧(第1G用_Ｒ2年度3年用)'!P132="","",'評定点一覧(第1G用_Ｒ2年度3年用)'!P132)</f>
        <v/>
      </c>
      <c r="Q17" s="269"/>
      <c r="X17" s="190"/>
      <c r="Y17" s="190"/>
      <c r="Z17" s="190"/>
      <c r="AA17" s="190"/>
      <c r="AB17" s="190"/>
      <c r="AC17" s="190"/>
      <c r="AD17" s="190"/>
      <c r="AE17" s="190"/>
      <c r="AF17" s="190"/>
      <c r="AG17" s="190"/>
    </row>
    <row r="18" spans="1:33" hidden="1">
      <c r="A18" s="1488"/>
      <c r="B18" s="1489"/>
      <c r="C18" s="1490"/>
      <c r="D18" s="1422"/>
      <c r="E18" s="1481"/>
      <c r="F18" s="1481"/>
      <c r="G18" s="184" t="str">
        <f>IF('評定点一覧(第1G用_Ｒ2年度3年用)'!P134="","",'評定点一覧(第1G用_Ｒ2年度3年用)'!P134)</f>
        <v/>
      </c>
      <c r="H18" s="185" t="str">
        <f>IF('評定点一覧(第1G用_Ｒ2年度3年用)'!P136="","",'評定点一覧(第1G用_Ｒ2年度3年用)'!P136)</f>
        <v/>
      </c>
      <c r="I18" s="185" t="str">
        <f>IF('評定点一覧(第1G用_Ｒ2年度3年用)'!P138="","",'評定点一覧(第1G用_Ｒ2年度3年用)'!P138)</f>
        <v/>
      </c>
      <c r="J18" s="185" t="str">
        <f>IF('評定点一覧(第1G用_Ｒ2年度3年用)'!P140="","",'評定点一覧(第1G用_Ｒ2年度3年用)'!P140)</f>
        <v/>
      </c>
      <c r="K18" s="185" t="str">
        <f>IF('評定点一覧(第1G用_Ｒ2年度3年用)'!P142="","",'評定点一覧(第1G用_Ｒ2年度3年用)'!P142)</f>
        <v/>
      </c>
      <c r="L18" s="185" t="str">
        <f>IF('評定点一覧(第1G用_Ｒ2年度3年用)'!P144="","",'評定点一覧(第1G用_Ｒ2年度3年用)'!P144)</f>
        <v/>
      </c>
      <c r="M18" s="185" t="str">
        <f>IF('評定点一覧(第1G用_Ｒ2年度3年用)'!P146="","",'評定点一覧(第1G用_Ｒ2年度3年用)'!P146)</f>
        <v/>
      </c>
      <c r="N18" s="185" t="str">
        <f>IF('評定点一覧(第1G用_Ｒ2年度3年用)'!P148="","",'評定点一覧(第1G用_Ｒ2年度3年用)'!P148)</f>
        <v/>
      </c>
      <c r="O18" s="185" t="str">
        <f>IF('評定点一覧(第1G用_Ｒ2年度3年用)'!P150="","",'評定点一覧(第1G用_Ｒ2年度3年用)'!P150)</f>
        <v/>
      </c>
      <c r="P18" s="186" t="str">
        <f>IF('評定点一覧(第1G用_Ｒ2年度3年用)'!P152="","",'評定点一覧(第1G用_Ｒ2年度3年用)'!P152)</f>
        <v/>
      </c>
      <c r="Q18" s="269"/>
      <c r="X18" s="190"/>
      <c r="Y18" s="190"/>
      <c r="Z18" s="190"/>
      <c r="AA18" s="190"/>
      <c r="AB18" s="190"/>
      <c r="AC18" s="190"/>
      <c r="AD18" s="190"/>
      <c r="AE18" s="190"/>
      <c r="AF18" s="190"/>
      <c r="AG18" s="190"/>
    </row>
    <row r="19" spans="1:33" hidden="1">
      <c r="A19" s="1488"/>
      <c r="B19" s="1489"/>
      <c r="C19" s="1490"/>
      <c r="D19" s="1422" t="s">
        <v>1402</v>
      </c>
      <c r="E19" s="1481"/>
      <c r="F19" s="1481"/>
      <c r="G19" s="175" t="str">
        <f>IF('評定点一覧(第1G用_Ｒ3年度3年用)'!P10="","",'評定点一覧(第1G用_Ｒ3年度3年用)'!P10)</f>
        <v/>
      </c>
      <c r="H19" s="176" t="str">
        <f>IF('評定点一覧(第1G用_Ｒ3年度3年用)'!P12="","",'評定点一覧(第1G用_Ｒ3年度3年用)'!P12)</f>
        <v/>
      </c>
      <c r="I19" s="176" t="str">
        <f>IF('評定点一覧(第1G用_Ｒ3年度3年用)'!P14="","",'評定点一覧(第1G用_Ｒ3年度3年用)'!P14)</f>
        <v/>
      </c>
      <c r="J19" s="176" t="str">
        <f>IF('評定点一覧(第1G用_Ｒ3年度3年用)'!P16="","",'評定点一覧(第1G用_Ｒ3年度3年用)'!P16)</f>
        <v/>
      </c>
      <c r="K19" s="176" t="str">
        <f>IF('評定点一覧(第1G用_Ｒ3年度3年用)'!P18="","",'評定点一覧(第1G用_Ｒ3年度3年用)'!P18)</f>
        <v/>
      </c>
      <c r="L19" s="176" t="str">
        <f>IF('評定点一覧(第1G用_Ｒ3年度3年用)'!P20="","",'評定点一覧(第1G用_Ｒ3年度3年用)'!P20)</f>
        <v/>
      </c>
      <c r="M19" s="176" t="str">
        <f>IF('評定点一覧(第1G用_Ｒ3年度3年用)'!P22="","",'評定点一覧(第1G用_Ｒ3年度3年用)'!P22)</f>
        <v/>
      </c>
      <c r="N19" s="176" t="str">
        <f>IF('評定点一覧(第1G用_Ｒ3年度3年用)'!P24="","",'評定点一覧(第1G用_Ｒ3年度3年用)'!P24)</f>
        <v/>
      </c>
      <c r="O19" s="176" t="str">
        <f>IF('評定点一覧(第1G用_Ｒ3年度3年用)'!P26="","",'評定点一覧(第1G用_Ｒ3年度3年用)'!P26)</f>
        <v/>
      </c>
      <c r="P19" s="177" t="str">
        <f>IF('評定点一覧(第1G用_Ｒ3年度3年用)'!P28="","",'評定点一覧(第1G用_Ｒ3年度3年用)'!P28)</f>
        <v/>
      </c>
      <c r="Q19" s="269"/>
    </row>
    <row r="20" spans="1:33" hidden="1">
      <c r="A20" s="1488"/>
      <c r="B20" s="1489"/>
      <c r="C20" s="1490"/>
      <c r="D20" s="1422"/>
      <c r="E20" s="1481"/>
      <c r="F20" s="1481"/>
      <c r="G20" s="178" t="str">
        <f>IF('評定点一覧(第1G用_Ｒ3年度3年用)'!P30="","",'評定点一覧(第1G用_Ｒ3年度3年用)'!P30)</f>
        <v/>
      </c>
      <c r="H20" s="179" t="str">
        <f>IF('評定点一覧(第1G用_Ｒ3年度3年用)'!P32="","",'評定点一覧(第1G用_Ｒ3年度3年用)'!P32)</f>
        <v/>
      </c>
      <c r="I20" s="179" t="str">
        <f>IF('評定点一覧(第1G用_Ｒ3年度3年用)'!P34="","",'評定点一覧(第1G用_Ｒ3年度3年用)'!P34)</f>
        <v/>
      </c>
      <c r="J20" s="179" t="str">
        <f>IF('評定点一覧(第1G用_Ｒ3年度3年用)'!P36="","",'評定点一覧(第1G用_Ｒ3年度3年用)'!P36)</f>
        <v/>
      </c>
      <c r="K20" s="179" t="str">
        <f>IF('評定点一覧(第1G用_Ｒ3年度3年用)'!P38="","",'評定点一覧(第1G用_Ｒ3年度3年用)'!P38)</f>
        <v/>
      </c>
      <c r="L20" s="179" t="str">
        <f>IF('評定点一覧(第1G用_Ｒ3年度3年用)'!P40="","",'評定点一覧(第1G用_Ｒ3年度3年用)'!P40)</f>
        <v/>
      </c>
      <c r="M20" s="179" t="str">
        <f>IF('評定点一覧(第1G用_Ｒ3年度3年用)'!P42="","",'評定点一覧(第1G用_Ｒ3年度3年用)'!P42)</f>
        <v/>
      </c>
      <c r="N20" s="179" t="str">
        <f>IF('評定点一覧(第1G用_Ｒ3年度3年用)'!P44="","",'評定点一覧(第1G用_Ｒ3年度3年用)'!P44)</f>
        <v/>
      </c>
      <c r="O20" s="179" t="str">
        <f>IF('評定点一覧(第1G用_Ｒ3年度3年用)'!P46="","",'評定点一覧(第1G用_Ｒ3年度3年用)'!P46)</f>
        <v/>
      </c>
      <c r="P20" s="180" t="str">
        <f>IF('評定点一覧(第1G用_Ｒ3年度3年用)'!P48="","",'評定点一覧(第1G用_Ｒ3年度3年用)'!P48)</f>
        <v/>
      </c>
      <c r="Q20" s="269"/>
    </row>
    <row r="21" spans="1:33" hidden="1">
      <c r="A21" s="1488"/>
      <c r="B21" s="1489"/>
      <c r="C21" s="1490"/>
      <c r="D21" s="1422"/>
      <c r="E21" s="1481"/>
      <c r="F21" s="1481"/>
      <c r="G21" s="181" t="str">
        <f>IF('評定点一覧(第1G用_Ｒ3年度3年用)'!P62="","",'評定点一覧(第1G用_Ｒ3年度3年用)'!P62)</f>
        <v/>
      </c>
      <c r="H21" s="182" t="str">
        <f>IF('評定点一覧(第1G用_Ｒ3年度3年用)'!P64="","",'評定点一覧(第1G用_Ｒ3年度3年用)'!P64)</f>
        <v/>
      </c>
      <c r="I21" s="182" t="str">
        <f>IF('評定点一覧(第1G用_Ｒ3年度3年用)'!P66="","",'評定点一覧(第1G用_Ｒ3年度3年用)'!P66)</f>
        <v/>
      </c>
      <c r="J21" s="182" t="str">
        <f>IF('評定点一覧(第1G用_Ｒ3年度3年用)'!P68="","",'評定点一覧(第1G用_Ｒ3年度3年用)'!P68)</f>
        <v/>
      </c>
      <c r="K21" s="182" t="str">
        <f>IF('評定点一覧(第1G用_Ｒ3年度3年用)'!P70="","",'評定点一覧(第1G用_Ｒ3年度3年用)'!P70)</f>
        <v/>
      </c>
      <c r="L21" s="182" t="str">
        <f>IF('評定点一覧(第1G用_Ｒ3年度3年用)'!P72="","",'評定点一覧(第1G用_Ｒ3年度3年用)'!P72)</f>
        <v/>
      </c>
      <c r="M21" s="182" t="str">
        <f>IF('評定点一覧(第1G用_Ｒ3年度3年用)'!P74="","",'評定点一覧(第1G用_Ｒ3年度3年用)'!P74)</f>
        <v/>
      </c>
      <c r="N21" s="182" t="str">
        <f>IF('評定点一覧(第1G用_Ｒ3年度3年用)'!P76="","",'評定点一覧(第1G用_Ｒ3年度3年用)'!P76)</f>
        <v/>
      </c>
      <c r="O21" s="182" t="str">
        <f>IF('評定点一覧(第1G用_Ｒ3年度3年用)'!P78="","",'評定点一覧(第1G用_Ｒ3年度3年用)'!P78)</f>
        <v/>
      </c>
      <c r="P21" s="183" t="str">
        <f>IF('評定点一覧(第1G用_Ｒ3年度3年用)'!P80="","",'評定点一覧(第1G用_Ｒ3年度3年用)'!P80)</f>
        <v/>
      </c>
      <c r="Q21" s="269"/>
    </row>
    <row r="22" spans="1:33" hidden="1">
      <c r="A22" s="1488"/>
      <c r="B22" s="1489"/>
      <c r="C22" s="1490"/>
      <c r="D22" s="1422"/>
      <c r="E22" s="1481"/>
      <c r="F22" s="1481"/>
      <c r="G22" s="181" t="str">
        <f>IF('評定点一覧(第1G用_Ｒ3年度3年用)'!P82="","",'評定点一覧(第1G用_Ｒ3年度3年用)'!P82)</f>
        <v/>
      </c>
      <c r="H22" s="182" t="str">
        <f>IF('評定点一覧(第1G用_Ｒ3年度3年用)'!P84="","",'評定点一覧(第1G用_Ｒ3年度3年用)'!P84)</f>
        <v/>
      </c>
      <c r="I22" s="182" t="str">
        <f>IF('評定点一覧(第1G用_Ｒ3年度3年用)'!P86="","",'評定点一覧(第1G用_Ｒ3年度3年用)'!P86)</f>
        <v/>
      </c>
      <c r="J22" s="182" t="str">
        <f>IF('評定点一覧(第1G用_Ｒ3年度3年用)'!P88="","",'評定点一覧(第1G用_Ｒ3年度3年用)'!P88)</f>
        <v/>
      </c>
      <c r="K22" s="182" t="str">
        <f>IF('評定点一覧(第1G用_Ｒ3年度3年用)'!P90="","",'評定点一覧(第1G用_Ｒ3年度3年用)'!P90)</f>
        <v/>
      </c>
      <c r="L22" s="182" t="str">
        <f>IF('評定点一覧(第1G用_Ｒ3年度3年用)'!P92="","",'評定点一覧(第1G用_Ｒ3年度3年用)'!P92)</f>
        <v/>
      </c>
      <c r="M22" s="182" t="str">
        <f>IF('評定点一覧(第1G用_Ｒ3年度3年用)'!P94="","",'評定点一覧(第1G用_Ｒ3年度3年用)'!P94)</f>
        <v/>
      </c>
      <c r="N22" s="182" t="str">
        <f>IF('評定点一覧(第1G用_Ｒ3年度3年用)'!P96="","",'評定点一覧(第1G用_Ｒ3年度3年用)'!P96)</f>
        <v/>
      </c>
      <c r="O22" s="182" t="str">
        <f>IF('評定点一覧(第1G用_Ｒ3年度3年用)'!P98="","",'評定点一覧(第1G用_Ｒ3年度3年用)'!P98)</f>
        <v/>
      </c>
      <c r="P22" s="183" t="str">
        <f>IF('評定点一覧(第1G用_Ｒ3年度3年用)'!P100="","",'評定点一覧(第1G用_Ｒ3年度3年用)'!P100)</f>
        <v/>
      </c>
      <c r="Q22" s="269"/>
    </row>
    <row r="23" spans="1:33" hidden="1">
      <c r="A23" s="1488"/>
      <c r="B23" s="1489"/>
      <c r="C23" s="1490"/>
      <c r="D23" s="1422"/>
      <c r="E23" s="1481"/>
      <c r="F23" s="1481"/>
      <c r="G23" s="181" t="str">
        <f>IF('評定点一覧(第1G用_Ｒ3年度3年用)'!P114="","",'評定点一覧(第1G用_Ｒ3年度3年用)'!P114)</f>
        <v/>
      </c>
      <c r="H23" s="182" t="str">
        <f>IF('評定点一覧(第1G用_Ｒ3年度3年用)'!P116="","",'評定点一覧(第1G用_Ｒ3年度3年用)'!P116)</f>
        <v/>
      </c>
      <c r="I23" s="182" t="str">
        <f>IF('評定点一覧(第1G用_Ｒ3年度3年用)'!P118="","",'評定点一覧(第1G用_Ｒ3年度3年用)'!P118)</f>
        <v/>
      </c>
      <c r="J23" s="182" t="str">
        <f>IF('評定点一覧(第1G用_Ｒ3年度3年用)'!P120="","",'評定点一覧(第1G用_Ｒ3年度3年用)'!P120)</f>
        <v/>
      </c>
      <c r="K23" s="182" t="str">
        <f>IF('評定点一覧(第1G用_Ｒ3年度3年用)'!P122="","",'評定点一覧(第1G用_Ｒ3年度3年用)'!P122)</f>
        <v/>
      </c>
      <c r="L23" s="182" t="str">
        <f>IF('評定点一覧(第1G用_Ｒ3年度3年用)'!P124="","",'評定点一覧(第1G用_Ｒ3年度3年用)'!P124)</f>
        <v/>
      </c>
      <c r="M23" s="182" t="str">
        <f>IF('評定点一覧(第1G用_Ｒ3年度3年用)'!P126="","",'評定点一覧(第1G用_Ｒ3年度3年用)'!P126)</f>
        <v/>
      </c>
      <c r="N23" s="182" t="str">
        <f>IF('評定点一覧(第1G用_Ｒ3年度3年用)'!P128="","",'評定点一覧(第1G用_Ｒ3年度3年用)'!P128)</f>
        <v/>
      </c>
      <c r="O23" s="182" t="str">
        <f>IF('評定点一覧(第1G用_Ｒ3年度3年用)'!P130="","",'評定点一覧(第1G用_Ｒ3年度3年用)'!P130)</f>
        <v/>
      </c>
      <c r="P23" s="183" t="str">
        <f>IF('評定点一覧(第1G用_Ｒ3年度3年用)'!P132="","",'評定点一覧(第1G用_Ｒ3年度3年用)'!P132)</f>
        <v/>
      </c>
      <c r="Q23" s="269"/>
    </row>
    <row r="24" spans="1:33" hidden="1">
      <c r="A24" s="1488"/>
      <c r="B24" s="1489"/>
      <c r="C24" s="1490"/>
      <c r="D24" s="1422"/>
      <c r="E24" s="1481"/>
      <c r="F24" s="1481"/>
      <c r="G24" s="184" t="str">
        <f>IF('評定点一覧(第1G用_Ｒ3年度3年用)'!P134="","",'評定点一覧(第1G用_Ｒ3年度3年用)'!P134)</f>
        <v/>
      </c>
      <c r="H24" s="185" t="str">
        <f>IF('評定点一覧(第1G用_Ｒ3年度3年用)'!P136="","",'評定点一覧(第1G用_Ｒ3年度3年用)'!P136)</f>
        <v/>
      </c>
      <c r="I24" s="185" t="str">
        <f>IF('評定点一覧(第1G用_Ｒ3年度3年用)'!P138="","",'評定点一覧(第1G用_Ｒ3年度3年用)'!P138)</f>
        <v/>
      </c>
      <c r="J24" s="185" t="str">
        <f>IF('評定点一覧(第1G用_Ｒ3年度3年用)'!P140="","",'評定点一覧(第1G用_Ｒ3年度3年用)'!P140)</f>
        <v/>
      </c>
      <c r="K24" s="185" t="str">
        <f>IF('評定点一覧(第1G用_Ｒ3年度3年用)'!P142="","",'評定点一覧(第1G用_Ｒ3年度3年用)'!P142)</f>
        <v/>
      </c>
      <c r="L24" s="185" t="str">
        <f>IF('評定点一覧(第1G用_Ｒ3年度3年用)'!P144="","",'評定点一覧(第1G用_Ｒ3年度3年用)'!P144)</f>
        <v/>
      </c>
      <c r="M24" s="185" t="str">
        <f>IF('評定点一覧(第1G用_Ｒ3年度3年用)'!P146="","",'評定点一覧(第1G用_Ｒ3年度3年用)'!P146)</f>
        <v/>
      </c>
      <c r="N24" s="185" t="str">
        <f>IF('評定点一覧(第1G用_Ｒ3年度3年用)'!P148="","",'評定点一覧(第1G用_Ｒ3年度3年用)'!P148)</f>
        <v/>
      </c>
      <c r="O24" s="185" t="str">
        <f>IF('評定点一覧(第1G用_Ｒ3年度3年用)'!P150="","",'評定点一覧(第1G用_Ｒ3年度3年用)'!P150)</f>
        <v/>
      </c>
      <c r="P24" s="186" t="str">
        <f>IF('評定点一覧(第1G用_Ｒ3年度3年用)'!P152="","",'評定点一覧(第1G用_Ｒ3年度3年用)'!P152)</f>
        <v/>
      </c>
      <c r="Q24" s="269"/>
    </row>
    <row r="25" spans="1:33" hidden="1">
      <c r="A25" s="1488"/>
      <c r="B25" s="1489"/>
      <c r="C25" s="1490"/>
      <c r="D25" s="1422" t="s">
        <v>1455</v>
      </c>
      <c r="E25" s="1481"/>
      <c r="F25" s="1481"/>
      <c r="G25" s="175" t="str">
        <f>IF('評定点一覧(第1G用_R4年度3年用)'!P10="","",'評定点一覧(第1G用_R4年度3年用)'!P10)</f>
        <v/>
      </c>
      <c r="H25" s="176" t="str">
        <f>IF('評定点一覧(第1G用_R4年度3年用)'!P12="","",'評定点一覧(第1G用_R4年度3年用)'!P12)</f>
        <v/>
      </c>
      <c r="I25" s="176" t="str">
        <f>IF('評定点一覧(第1G用_R4年度3年用)'!P14="","",'評定点一覧(第1G用_R4年度3年用)'!P14)</f>
        <v/>
      </c>
      <c r="J25" s="176" t="str">
        <f>IF('評定点一覧(第1G用_R4年度3年用)'!P16="","",'評定点一覧(第1G用_R4年度3年用)'!P16)</f>
        <v/>
      </c>
      <c r="K25" s="176" t="str">
        <f>IF('評定点一覧(第1G用_R4年度3年用)'!P18="","",'評定点一覧(第1G用_R4年度3年用)'!P18)</f>
        <v/>
      </c>
      <c r="L25" s="176" t="str">
        <f>IF('評定点一覧(第1G用_R4年度3年用)'!P20="","",'評定点一覧(第1G用_R4年度3年用)'!P20)</f>
        <v/>
      </c>
      <c r="M25" s="176" t="str">
        <f>IF('評定点一覧(第1G用_R4年度3年用)'!P22="","",'評定点一覧(第1G用_R4年度3年用)'!P22)</f>
        <v/>
      </c>
      <c r="N25" s="176" t="str">
        <f>IF('評定点一覧(第1G用_R4年度3年用)'!P24="","",'評定点一覧(第1G用_R4年度3年用)'!P24)</f>
        <v/>
      </c>
      <c r="O25" s="176" t="str">
        <f>IF('評定点一覧(第1G用_R4年度3年用)'!P26="","",'評定点一覧(第1G用_R4年度3年用)'!P26)</f>
        <v/>
      </c>
      <c r="P25" s="177" t="str">
        <f>IF('評定点一覧(第1G用_R4年度3年用)'!P28="","",'評定点一覧(第1G用_R4年度3年用)'!P28)</f>
        <v/>
      </c>
      <c r="Q25" s="269"/>
    </row>
    <row r="26" spans="1:33" hidden="1">
      <c r="A26" s="1488"/>
      <c r="B26" s="1489"/>
      <c r="C26" s="1490"/>
      <c r="D26" s="1422"/>
      <c r="E26" s="1481"/>
      <c r="F26" s="1481"/>
      <c r="G26" s="178" t="str">
        <f>IF('評定点一覧(第1G用_R4年度3年用)'!P30="","",'評定点一覧(第1G用_R4年度3年用)'!P30)</f>
        <v/>
      </c>
      <c r="H26" s="179" t="str">
        <f>IF('評定点一覧(第1G用_R4年度3年用)'!P32="","",'評定点一覧(第1G用_R4年度3年用)'!P32)</f>
        <v/>
      </c>
      <c r="I26" s="179" t="str">
        <f>IF('評定点一覧(第1G用_R4年度3年用)'!P34="","",'評定点一覧(第1G用_R4年度3年用)'!P34)</f>
        <v/>
      </c>
      <c r="J26" s="179" t="str">
        <f>IF('評定点一覧(第1G用_R4年度3年用)'!P36="","",'評定点一覧(第1G用_R4年度3年用)'!P36)</f>
        <v/>
      </c>
      <c r="K26" s="179" t="str">
        <f>IF('評定点一覧(第1G用_R4年度3年用)'!P38="","",'評定点一覧(第1G用_R4年度3年用)'!P38)</f>
        <v/>
      </c>
      <c r="L26" s="179" t="str">
        <f>IF('評定点一覧(第1G用_R4年度3年用)'!P40="","",'評定点一覧(第1G用_R4年度3年用)'!P40)</f>
        <v/>
      </c>
      <c r="M26" s="179" t="str">
        <f>IF('評定点一覧(第1G用_R4年度3年用)'!P42="","",'評定点一覧(第1G用_R4年度3年用)'!P42)</f>
        <v/>
      </c>
      <c r="N26" s="179" t="str">
        <f>IF('評定点一覧(第1G用_R4年度3年用)'!P44="","",'評定点一覧(第1G用_R4年度3年用)'!P44)</f>
        <v/>
      </c>
      <c r="O26" s="179" t="str">
        <f>IF('評定点一覧(第1G用_R4年度3年用)'!P46="","",'評定点一覧(第1G用_R4年度3年用)'!P46)</f>
        <v/>
      </c>
      <c r="P26" s="180" t="str">
        <f>IF('評定点一覧(第1G用_R4年度3年用)'!P48="","",'評定点一覧(第1G用_R4年度3年用)'!P48)</f>
        <v/>
      </c>
      <c r="Q26" s="269"/>
    </row>
    <row r="27" spans="1:33" hidden="1">
      <c r="A27" s="1488"/>
      <c r="B27" s="1489"/>
      <c r="C27" s="1490"/>
      <c r="D27" s="1422"/>
      <c r="E27" s="1481"/>
      <c r="F27" s="1481"/>
      <c r="G27" s="181" t="str">
        <f>IF('評定点一覧(第1G用_R4年度3年用)'!P62="","",'評定点一覧(第1G用_R4年度3年用)'!P62)</f>
        <v/>
      </c>
      <c r="H27" s="182" t="str">
        <f>IF('評定点一覧(第1G用_R4年度3年用)'!P64="","",'評定点一覧(第1G用_R4年度3年用)'!P64)</f>
        <v/>
      </c>
      <c r="I27" s="182" t="str">
        <f>IF('評定点一覧(第1G用_R4年度3年用)'!P66="","",'評定点一覧(第1G用_R4年度3年用)'!P66)</f>
        <v/>
      </c>
      <c r="J27" s="182" t="str">
        <f>IF('評定点一覧(第1G用_R4年度3年用)'!P68="","",'評定点一覧(第1G用_R4年度3年用)'!P68)</f>
        <v/>
      </c>
      <c r="K27" s="182" t="str">
        <f>IF('評定点一覧(第1G用_R4年度3年用)'!P70="","",'評定点一覧(第1G用_R4年度3年用)'!P70)</f>
        <v/>
      </c>
      <c r="L27" s="182" t="str">
        <f>IF('評定点一覧(第1G用_R4年度3年用)'!P72="","",'評定点一覧(第1G用_R4年度3年用)'!P72)</f>
        <v/>
      </c>
      <c r="M27" s="182" t="str">
        <f>IF('評定点一覧(第1G用_R4年度3年用)'!P74="","",'評定点一覧(第1G用_R4年度3年用)'!P74)</f>
        <v/>
      </c>
      <c r="N27" s="182" t="str">
        <f>IF('評定点一覧(第1G用_R4年度3年用)'!P76="","",'評定点一覧(第1G用_R4年度3年用)'!P76)</f>
        <v/>
      </c>
      <c r="O27" s="182" t="str">
        <f>IF('評定点一覧(第1G用_R4年度3年用)'!P78="","",'評定点一覧(第1G用_R4年度3年用)'!P78)</f>
        <v/>
      </c>
      <c r="P27" s="183" t="str">
        <f>IF('評定点一覧(第1G用_R4年度3年用)'!P80="","",'評定点一覧(第1G用_R4年度3年用)'!P80)</f>
        <v/>
      </c>
      <c r="Q27" s="269"/>
    </row>
    <row r="28" spans="1:33" hidden="1">
      <c r="A28" s="1488"/>
      <c r="B28" s="1489"/>
      <c r="C28" s="1490"/>
      <c r="D28" s="1422"/>
      <c r="E28" s="1481"/>
      <c r="F28" s="1481"/>
      <c r="G28" s="181" t="str">
        <f>IF('評定点一覧(第1G用_R4年度3年用)'!P82="","",'評定点一覧(第1G用_R4年度3年用)'!P82)</f>
        <v/>
      </c>
      <c r="H28" s="182" t="str">
        <f>IF('評定点一覧(第1G用_R4年度3年用)'!P84="","",'評定点一覧(第1G用_R4年度3年用)'!P84)</f>
        <v/>
      </c>
      <c r="I28" s="182" t="str">
        <f>IF('評定点一覧(第1G用_R4年度3年用)'!P86="","",'評定点一覧(第1G用_R4年度3年用)'!P86)</f>
        <v/>
      </c>
      <c r="J28" s="182" t="str">
        <f>IF('評定点一覧(第1G用_R4年度3年用)'!P88="","",'評定点一覧(第1G用_R4年度3年用)'!P88)</f>
        <v/>
      </c>
      <c r="K28" s="182" t="str">
        <f>IF('評定点一覧(第1G用_R4年度3年用)'!P90="","",'評定点一覧(第1G用_R4年度3年用)'!P90)</f>
        <v/>
      </c>
      <c r="L28" s="182" t="str">
        <f>IF('評定点一覧(第1G用_R4年度3年用)'!P92="","",'評定点一覧(第1G用_R4年度3年用)'!P92)</f>
        <v/>
      </c>
      <c r="M28" s="182" t="str">
        <f>IF('評定点一覧(第1G用_R4年度3年用)'!P94="","",'評定点一覧(第1G用_R4年度3年用)'!P94)</f>
        <v/>
      </c>
      <c r="N28" s="182" t="str">
        <f>IF('評定点一覧(第1G用_R4年度3年用)'!P96="","",'評定点一覧(第1G用_R4年度3年用)'!P96)</f>
        <v/>
      </c>
      <c r="O28" s="182" t="str">
        <f>IF('評定点一覧(第1G用_R4年度3年用)'!P98="","",'評定点一覧(第1G用_R4年度3年用)'!P98)</f>
        <v/>
      </c>
      <c r="P28" s="183" t="str">
        <f>IF('評定点一覧(第1G用_R4年度3年用)'!P100="","",'評定点一覧(第1G用_R4年度3年用)'!P100)</f>
        <v/>
      </c>
      <c r="Q28" s="269"/>
    </row>
    <row r="29" spans="1:33" hidden="1">
      <c r="A29" s="1488"/>
      <c r="B29" s="1489"/>
      <c r="C29" s="1490"/>
      <c r="D29" s="1422"/>
      <c r="E29" s="1481"/>
      <c r="F29" s="1481"/>
      <c r="G29" s="181" t="str">
        <f>IF('評定点一覧(第1G用_R4年度3年用)'!P114="","",'評定点一覧(第1G用_R4年度3年用)'!P114)</f>
        <v/>
      </c>
      <c r="H29" s="182" t="str">
        <f>IF('評定点一覧(第1G用_R4年度3年用)'!P116="","",'評定点一覧(第1G用_R4年度3年用)'!P116)</f>
        <v/>
      </c>
      <c r="I29" s="182" t="str">
        <f>IF('評定点一覧(第1G用_R4年度3年用)'!P118="","",'評定点一覧(第1G用_R4年度3年用)'!P118)</f>
        <v/>
      </c>
      <c r="J29" s="182" t="str">
        <f>IF('評定点一覧(第1G用_R4年度3年用)'!P120="","",'評定点一覧(第1G用_R4年度3年用)'!P120)</f>
        <v/>
      </c>
      <c r="K29" s="182" t="str">
        <f>IF('評定点一覧(第1G用_R4年度3年用)'!P122="","",'評定点一覧(第1G用_R4年度3年用)'!P122)</f>
        <v/>
      </c>
      <c r="L29" s="182" t="str">
        <f>IF('評定点一覧(第1G用_R4年度3年用)'!P124="","",'評定点一覧(第1G用_R4年度3年用)'!P124)</f>
        <v/>
      </c>
      <c r="M29" s="182" t="str">
        <f>IF('評定点一覧(第1G用_R4年度3年用)'!P126="","",'評定点一覧(第1G用_R4年度3年用)'!P126)</f>
        <v/>
      </c>
      <c r="N29" s="182" t="str">
        <f>IF('評定点一覧(第1G用_R4年度3年用)'!P128="","",'評定点一覧(第1G用_R4年度3年用)'!P128)</f>
        <v/>
      </c>
      <c r="O29" s="182" t="str">
        <f>IF('評定点一覧(第1G用_R4年度3年用)'!P130="","",'評定点一覧(第1G用_R4年度3年用)'!P130)</f>
        <v/>
      </c>
      <c r="P29" s="183" t="str">
        <f>IF('評定点一覧(第1G用_R4年度3年用)'!P132="","",'評定点一覧(第1G用_R4年度3年用)'!P132)</f>
        <v/>
      </c>
      <c r="Q29" s="269"/>
    </row>
    <row r="30" spans="1:33" hidden="1">
      <c r="A30" s="1491"/>
      <c r="B30" s="1492"/>
      <c r="C30" s="1493"/>
      <c r="D30" s="1422"/>
      <c r="E30" s="1481"/>
      <c r="F30" s="1481"/>
      <c r="G30" s="184" t="str">
        <f>IF('評定点一覧(第1G用_R4年度3年用)'!P134="","",'評定点一覧(第1G用_R4年度3年用)'!P134)</f>
        <v/>
      </c>
      <c r="H30" s="185" t="str">
        <f>IF('評定点一覧(第1G用_R4年度3年用)'!P136="","",'評定点一覧(第1G用_R4年度3年用)'!P136)</f>
        <v/>
      </c>
      <c r="I30" s="185" t="str">
        <f>IF('評定点一覧(第1G用_R4年度3年用)'!P138="","",'評定点一覧(第1G用_R4年度3年用)'!P138)</f>
        <v/>
      </c>
      <c r="J30" s="185" t="str">
        <f>IF('評定点一覧(第1G用_R4年度3年用)'!P140="","",'評定点一覧(第1G用_R4年度3年用)'!P140)</f>
        <v/>
      </c>
      <c r="K30" s="185" t="str">
        <f>IF('評定点一覧(第1G用_R4年度3年用)'!P142="","",'評定点一覧(第1G用_R4年度3年用)'!P142)</f>
        <v/>
      </c>
      <c r="L30" s="185" t="str">
        <f>IF('評定点一覧(第1G用_R4年度3年用)'!P144="","",'評定点一覧(第1G用_R4年度3年用)'!P144)</f>
        <v/>
      </c>
      <c r="M30" s="185" t="str">
        <f>IF('評定点一覧(第1G用_R4年度3年用)'!P146="","",'評定点一覧(第1G用_R4年度3年用)'!P146)</f>
        <v/>
      </c>
      <c r="N30" s="185" t="str">
        <f>IF('評定点一覧(第1G用_R4年度3年用)'!P148="","",'評定点一覧(第1G用_R4年度3年用)'!P148)</f>
        <v/>
      </c>
      <c r="O30" s="185" t="str">
        <f>IF('評定点一覧(第1G用_R4年度3年用)'!P150="","",'評定点一覧(第1G用_R4年度3年用)'!P150)</f>
        <v/>
      </c>
      <c r="P30" s="186" t="str">
        <f>IF('評定点一覧(第1G用_R4年度3年用)'!P152="","",'評定点一覧(第1G用_R4年度3年用)'!P152)</f>
        <v/>
      </c>
      <c r="Q30" s="269"/>
    </row>
    <row r="31" spans="1:33">
      <c r="A31" s="156" t="s">
        <v>18</v>
      </c>
      <c r="B31" s="134"/>
      <c r="C31" s="134"/>
      <c r="D31" s="384"/>
      <c r="E31" s="384"/>
      <c r="F31" s="384"/>
      <c r="G31" s="1483" t="str">
        <f>IF((COUNTA(G13:P30)-COUNTBLANK(G13:P30))=0,"",COUNTA(G13:P30)-COUNTBLANK(G13:P30))</f>
        <v/>
      </c>
      <c r="H31" s="1484"/>
      <c r="I31" s="385" t="s">
        <v>205</v>
      </c>
      <c r="J31" s="1477" t="str">
        <f>IF(OR(G31="",G31=0),"",ROUND(AVERAGE(G13:P30),1))</f>
        <v/>
      </c>
      <c r="K31" s="1478"/>
      <c r="L31" s="1479" t="s">
        <v>770</v>
      </c>
      <c r="M31" s="1479"/>
      <c r="N31" s="1479"/>
      <c r="O31" s="1479"/>
      <c r="P31" s="1473"/>
      <c r="Q31" s="348"/>
    </row>
    <row r="32" spans="1:33">
      <c r="A32" s="386"/>
      <c r="B32" s="386"/>
      <c r="C32" s="386"/>
      <c r="D32" s="344"/>
      <c r="E32" s="344"/>
      <c r="F32" s="344"/>
      <c r="G32" s="344"/>
      <c r="H32" s="344"/>
      <c r="I32" s="344"/>
      <c r="J32" s="344"/>
      <c r="K32" s="344"/>
      <c r="L32" s="344"/>
      <c r="M32" s="344"/>
      <c r="N32" s="344"/>
      <c r="O32" s="344"/>
      <c r="P32" s="344"/>
      <c r="Q32" s="348"/>
      <c r="R32" s="149" t="s">
        <v>399</v>
      </c>
    </row>
    <row r="33" spans="1:33">
      <c r="A33" s="557"/>
      <c r="B33" s="557"/>
      <c r="C33" s="557"/>
      <c r="D33" s="558"/>
      <c r="E33" s="558"/>
      <c r="F33" s="558"/>
      <c r="G33" s="558"/>
      <c r="H33" s="558"/>
      <c r="I33" s="558"/>
      <c r="J33" s="558"/>
      <c r="K33" s="558"/>
      <c r="L33" s="558"/>
      <c r="M33" s="558"/>
      <c r="N33" s="558"/>
      <c r="O33" s="558"/>
      <c r="P33" s="558"/>
      <c r="Q33" s="558"/>
      <c r="R33" s="149" t="s">
        <v>400</v>
      </c>
    </row>
    <row r="34" spans="1:33">
      <c r="A34" s="557"/>
      <c r="B34" s="557"/>
      <c r="C34" s="557"/>
      <c r="D34" s="558"/>
      <c r="E34" s="558"/>
      <c r="F34" s="558"/>
      <c r="G34" s="558"/>
      <c r="H34" s="558"/>
      <c r="I34" s="558"/>
      <c r="J34" s="558"/>
      <c r="K34" s="558"/>
      <c r="L34" s="558"/>
      <c r="M34" s="558"/>
      <c r="N34" s="558"/>
      <c r="O34" s="558"/>
      <c r="P34" s="558"/>
      <c r="Q34" s="558"/>
      <c r="R34" s="149" t="s">
        <v>855</v>
      </c>
    </row>
    <row r="35" spans="1:33">
      <c r="A35" s="1476" t="s">
        <v>733</v>
      </c>
      <c r="B35" s="1476"/>
      <c r="C35" s="1476"/>
      <c r="D35" s="1476"/>
      <c r="E35" s="1476"/>
      <c r="F35" s="1476"/>
      <c r="G35" s="1476"/>
      <c r="H35" s="1476"/>
      <c r="I35" s="1476"/>
      <c r="J35" s="1476"/>
      <c r="K35" s="1475" t="str">
        <f>IF(企業入力シート!C33="","",企業入力シート!C33)</f>
        <v/>
      </c>
      <c r="L35" s="1475"/>
      <c r="M35" s="1475"/>
      <c r="N35" s="1475"/>
      <c r="O35" s="1475"/>
      <c r="P35" s="1475"/>
      <c r="Q35" s="348"/>
      <c r="T35" s="190"/>
      <c r="U35" s="190"/>
      <c r="V35" s="190"/>
      <c r="W35" s="190"/>
      <c r="X35" s="190"/>
      <c r="Y35" s="190"/>
    </row>
    <row r="36" spans="1:33" hidden="1">
      <c r="A36" s="1485" t="s">
        <v>17</v>
      </c>
      <c r="B36" s="1486"/>
      <c r="C36" s="1487"/>
      <c r="D36" s="1422" t="s">
        <v>1401</v>
      </c>
      <c r="E36" s="1481"/>
      <c r="F36" s="1481"/>
      <c r="G36" s="175" t="str">
        <f>IF('評定点一覧(第2G用_Ｒ２年度3年用)'!P10="","",'評定点一覧(第2G用_Ｒ２年度3年用)'!P10)</f>
        <v/>
      </c>
      <c r="H36" s="176" t="str">
        <f>IF('評定点一覧(第2G用_Ｒ２年度3年用)'!P12="","",'評定点一覧(第2G用_Ｒ２年度3年用)'!P12)</f>
        <v/>
      </c>
      <c r="I36" s="176" t="str">
        <f>IF('評定点一覧(第2G用_Ｒ２年度3年用)'!P14="","",'評定点一覧(第2G用_Ｒ２年度3年用)'!P14)</f>
        <v/>
      </c>
      <c r="J36" s="176" t="str">
        <f>IF('評定点一覧(第2G用_Ｒ２年度3年用)'!P16="","",'評定点一覧(第2G用_Ｒ２年度3年用)'!P16)</f>
        <v/>
      </c>
      <c r="K36" s="176" t="str">
        <f>IF('評定点一覧(第2G用_Ｒ２年度3年用)'!P18="","",'評定点一覧(第2G用_Ｒ２年度3年用)'!P18)</f>
        <v/>
      </c>
      <c r="L36" s="176" t="str">
        <f>IF('評定点一覧(第2G用_Ｒ２年度3年用)'!P20="","",'評定点一覧(第2G用_Ｒ２年度3年用)'!P20)</f>
        <v/>
      </c>
      <c r="M36" s="176" t="str">
        <f>IF('評定点一覧(第2G用_Ｒ２年度3年用)'!P22="","",'評定点一覧(第2G用_Ｒ２年度3年用)'!P22)</f>
        <v/>
      </c>
      <c r="N36" s="176" t="str">
        <f>IF('評定点一覧(第2G用_Ｒ２年度3年用)'!P24="","",'評定点一覧(第2G用_Ｒ２年度3年用)'!P24)</f>
        <v/>
      </c>
      <c r="O36" s="176" t="str">
        <f>IF('評定点一覧(第2G用_Ｒ２年度3年用)'!P26="","",'評定点一覧(第2G用_Ｒ２年度3年用)'!P26)</f>
        <v/>
      </c>
      <c r="P36" s="177" t="str">
        <f>IF('評定点一覧(第2G用_Ｒ２年度3年用)'!P28="","",'評定点一覧(第2G用_Ｒ２年度3年用)'!P28)</f>
        <v/>
      </c>
      <c r="Q36" s="269"/>
      <c r="R36" s="190"/>
      <c r="S36" s="190"/>
      <c r="T36" s="190"/>
      <c r="U36" s="190"/>
      <c r="V36" s="190"/>
      <c r="W36" s="190"/>
      <c r="X36" s="190"/>
      <c r="Y36" s="190"/>
    </row>
    <row r="37" spans="1:33" hidden="1">
      <c r="A37" s="1488"/>
      <c r="B37" s="1489"/>
      <c r="C37" s="1490"/>
      <c r="D37" s="1422"/>
      <c r="E37" s="1481"/>
      <c r="F37" s="1481"/>
      <c r="G37" s="178" t="str">
        <f>IF('評定点一覧(第2G用_Ｒ２年度3年用)'!P30="","",'評定点一覧(第2G用_Ｒ２年度3年用)'!P30)</f>
        <v/>
      </c>
      <c r="H37" s="179" t="str">
        <f>IF('評定点一覧(第2G用_Ｒ２年度3年用)'!P32="","",'評定点一覧(第2G用_Ｒ２年度3年用)'!P32)</f>
        <v/>
      </c>
      <c r="I37" s="179" t="str">
        <f>IF('評定点一覧(第2G用_Ｒ２年度3年用)'!P34="","",'評定点一覧(第2G用_Ｒ２年度3年用)'!P34)</f>
        <v/>
      </c>
      <c r="J37" s="179" t="str">
        <f>IF('評定点一覧(第2G用_Ｒ２年度3年用)'!P36="","",'評定点一覧(第2G用_Ｒ２年度3年用)'!P36)</f>
        <v/>
      </c>
      <c r="K37" s="179" t="str">
        <f>IF('評定点一覧(第2G用_Ｒ２年度3年用)'!P38="","",'評定点一覧(第2G用_Ｒ２年度3年用)'!P38)</f>
        <v/>
      </c>
      <c r="L37" s="179" t="str">
        <f>IF('評定点一覧(第2G用_Ｒ２年度3年用)'!P40="","",'評定点一覧(第2G用_Ｒ２年度3年用)'!P40)</f>
        <v/>
      </c>
      <c r="M37" s="179" t="str">
        <f>IF('評定点一覧(第2G用_Ｒ２年度3年用)'!P42="","",'評定点一覧(第2G用_Ｒ２年度3年用)'!P42)</f>
        <v/>
      </c>
      <c r="N37" s="179" t="str">
        <f>IF('評定点一覧(第2G用_Ｒ２年度3年用)'!P44="","",'評定点一覧(第2G用_Ｒ２年度3年用)'!P44)</f>
        <v/>
      </c>
      <c r="O37" s="179" t="str">
        <f>IF('評定点一覧(第2G用_Ｒ２年度3年用)'!P46="","",'評定点一覧(第2G用_Ｒ２年度3年用)'!P46)</f>
        <v/>
      </c>
      <c r="P37" s="180" t="str">
        <f>IF('評定点一覧(第2G用_Ｒ２年度3年用)'!P48="","",'評定点一覧(第2G用_Ｒ２年度3年用)'!P48)</f>
        <v/>
      </c>
      <c r="Q37" s="269"/>
      <c r="T37" s="190"/>
      <c r="U37" s="190"/>
      <c r="V37" s="190"/>
      <c r="W37" s="190"/>
      <c r="X37" s="190"/>
      <c r="Y37" s="190"/>
      <c r="Z37" s="190"/>
      <c r="AA37" s="190"/>
      <c r="AB37" s="190"/>
      <c r="AC37" s="190"/>
      <c r="AD37" s="190"/>
      <c r="AE37" s="190"/>
      <c r="AF37" s="190"/>
      <c r="AG37" s="190"/>
    </row>
    <row r="38" spans="1:33" hidden="1">
      <c r="A38" s="1488"/>
      <c r="B38" s="1489"/>
      <c r="C38" s="1490"/>
      <c r="D38" s="1422"/>
      <c r="E38" s="1481"/>
      <c r="F38" s="1481"/>
      <c r="G38" s="181" t="str">
        <f>IF('評定点一覧(第2G用_Ｒ２年度3年用)'!P62="","",'評定点一覧(第2G用_Ｒ２年度3年用)'!P62)</f>
        <v/>
      </c>
      <c r="H38" s="182" t="str">
        <f>IF('評定点一覧(第2G用_Ｒ２年度3年用)'!P64="","",'評定点一覧(第2G用_Ｒ２年度3年用)'!P64)</f>
        <v/>
      </c>
      <c r="I38" s="182" t="str">
        <f>IF('評定点一覧(第2G用_Ｒ２年度3年用)'!P66="","",'評定点一覧(第2G用_Ｒ２年度3年用)'!P66)</f>
        <v/>
      </c>
      <c r="J38" s="182" t="str">
        <f>IF('評定点一覧(第2G用_Ｒ２年度3年用)'!P68="","",'評定点一覧(第2G用_Ｒ２年度3年用)'!P68)</f>
        <v/>
      </c>
      <c r="K38" s="182" t="str">
        <f>IF('評定点一覧(第2G用_Ｒ２年度3年用)'!P70="","",'評定点一覧(第2G用_Ｒ２年度3年用)'!P70)</f>
        <v/>
      </c>
      <c r="L38" s="182" t="str">
        <f>IF('評定点一覧(第2G用_Ｒ２年度3年用)'!P72="","",'評定点一覧(第2G用_Ｒ２年度3年用)'!P72)</f>
        <v/>
      </c>
      <c r="M38" s="182" t="str">
        <f>IF('評定点一覧(第2G用_Ｒ２年度3年用)'!P74="","",'評定点一覧(第2G用_Ｒ２年度3年用)'!P74)</f>
        <v/>
      </c>
      <c r="N38" s="182" t="str">
        <f>IF('評定点一覧(第2G用_Ｒ２年度3年用)'!P76="","",'評定点一覧(第2G用_Ｒ２年度3年用)'!P76)</f>
        <v/>
      </c>
      <c r="O38" s="182" t="str">
        <f>IF('評定点一覧(第2G用_Ｒ２年度3年用)'!P78="","",'評定点一覧(第2G用_Ｒ２年度3年用)'!P78)</f>
        <v/>
      </c>
      <c r="P38" s="183" t="str">
        <f>IF('評定点一覧(第2G用_Ｒ２年度3年用)'!P80="","",'評定点一覧(第2G用_Ｒ２年度3年用)'!P80)</f>
        <v/>
      </c>
      <c r="Q38" s="269"/>
      <c r="T38" s="212"/>
      <c r="U38" s="212"/>
      <c r="V38" s="212"/>
      <c r="W38" s="212"/>
      <c r="X38" s="212"/>
      <c r="Y38" s="212"/>
      <c r="Z38" s="212"/>
      <c r="AA38" s="212"/>
      <c r="AB38" s="212"/>
      <c r="AC38" s="212"/>
      <c r="AD38" s="212"/>
      <c r="AE38" s="212"/>
      <c r="AF38" s="212"/>
      <c r="AG38" s="212"/>
    </row>
    <row r="39" spans="1:33" hidden="1">
      <c r="A39" s="1488"/>
      <c r="B39" s="1489"/>
      <c r="C39" s="1490"/>
      <c r="D39" s="1422"/>
      <c r="E39" s="1481"/>
      <c r="F39" s="1481"/>
      <c r="G39" s="181" t="str">
        <f>IF('評定点一覧(第2G用_Ｒ２年度3年用)'!P82="","",'評定点一覧(第2G用_Ｒ２年度3年用)'!P82)</f>
        <v/>
      </c>
      <c r="H39" s="182" t="str">
        <f>IF('評定点一覧(第2G用_Ｒ２年度3年用)'!P84="","",'評定点一覧(第2G用_Ｒ２年度3年用)'!P84)</f>
        <v/>
      </c>
      <c r="I39" s="182" t="str">
        <f>IF('評定点一覧(第2G用_Ｒ２年度3年用)'!P86="","",'評定点一覧(第2G用_Ｒ２年度3年用)'!P86)</f>
        <v/>
      </c>
      <c r="J39" s="182" t="str">
        <f>IF('評定点一覧(第2G用_Ｒ２年度3年用)'!P88="","",'評定点一覧(第2G用_Ｒ２年度3年用)'!P88)</f>
        <v/>
      </c>
      <c r="K39" s="182" t="str">
        <f>IF('評定点一覧(第2G用_Ｒ２年度3年用)'!P90="","",'評定点一覧(第2G用_Ｒ２年度3年用)'!P90)</f>
        <v/>
      </c>
      <c r="L39" s="182" t="str">
        <f>IF('評定点一覧(第2G用_Ｒ２年度3年用)'!P92="","",'評定点一覧(第2G用_Ｒ２年度3年用)'!P92)</f>
        <v/>
      </c>
      <c r="M39" s="182" t="str">
        <f>IF('評定点一覧(第2G用_Ｒ２年度3年用)'!P94="","",'評定点一覧(第2G用_Ｒ２年度3年用)'!P94)</f>
        <v/>
      </c>
      <c r="N39" s="182" t="str">
        <f>IF('評定点一覧(第2G用_Ｒ２年度3年用)'!P96="","",'評定点一覧(第2G用_Ｒ２年度3年用)'!P96)</f>
        <v/>
      </c>
      <c r="O39" s="182" t="str">
        <f>IF('評定点一覧(第2G用_Ｒ２年度3年用)'!P98="","",'評定点一覧(第2G用_Ｒ２年度3年用)'!P98)</f>
        <v/>
      </c>
      <c r="P39" s="183" t="str">
        <f>IF('評定点一覧(第2G用_Ｒ２年度3年用)'!P100="","",'評定点一覧(第2G用_Ｒ２年度3年用)'!P100)</f>
        <v/>
      </c>
      <c r="Q39" s="269"/>
      <c r="T39" s="212"/>
      <c r="U39" s="212"/>
      <c r="V39" s="212"/>
      <c r="W39" s="212"/>
      <c r="X39" s="212"/>
      <c r="Y39" s="212"/>
      <c r="Z39" s="212"/>
      <c r="AA39" s="212"/>
      <c r="AB39" s="212"/>
      <c r="AC39" s="212"/>
      <c r="AD39" s="212"/>
      <c r="AE39" s="212"/>
      <c r="AF39" s="212"/>
      <c r="AG39" s="212"/>
    </row>
    <row r="40" spans="1:33" hidden="1">
      <c r="A40" s="1488"/>
      <c r="B40" s="1489"/>
      <c r="C40" s="1490"/>
      <c r="D40" s="1422"/>
      <c r="E40" s="1481"/>
      <c r="F40" s="1481"/>
      <c r="G40" s="181" t="str">
        <f>IF('評定点一覧(第2G用_Ｒ２年度3年用)'!P114="","",'評定点一覧(第2G用_Ｒ２年度3年用)'!P114)</f>
        <v/>
      </c>
      <c r="H40" s="182" t="str">
        <f>IF('評定点一覧(第2G用_Ｒ２年度3年用)'!P116="","",'評定点一覧(第2G用_Ｒ２年度3年用)'!P116)</f>
        <v/>
      </c>
      <c r="I40" s="182" t="str">
        <f>IF('評定点一覧(第2G用_Ｒ２年度3年用)'!P118="","",'評定点一覧(第2G用_Ｒ２年度3年用)'!P118)</f>
        <v/>
      </c>
      <c r="J40" s="182" t="str">
        <f>IF('評定点一覧(第2G用_Ｒ２年度3年用)'!P120="","",'評定点一覧(第2G用_Ｒ２年度3年用)'!P120)</f>
        <v/>
      </c>
      <c r="K40" s="182" t="str">
        <f>IF('評定点一覧(第2G用_Ｒ２年度3年用)'!P122="","",'評定点一覧(第2G用_Ｒ２年度3年用)'!P122)</f>
        <v/>
      </c>
      <c r="L40" s="182" t="str">
        <f>IF('評定点一覧(第2G用_Ｒ２年度3年用)'!P124="","",'評定点一覧(第2G用_Ｒ２年度3年用)'!P124)</f>
        <v/>
      </c>
      <c r="M40" s="182" t="str">
        <f>IF('評定点一覧(第2G用_Ｒ２年度3年用)'!P126="","",'評定点一覧(第2G用_Ｒ２年度3年用)'!P126)</f>
        <v/>
      </c>
      <c r="N40" s="182" t="str">
        <f>IF('評定点一覧(第2G用_Ｒ２年度3年用)'!P128="","",'評定点一覧(第2G用_Ｒ２年度3年用)'!P128)</f>
        <v/>
      </c>
      <c r="O40" s="182" t="str">
        <f>IF('評定点一覧(第2G用_Ｒ２年度3年用)'!P130="","",'評定点一覧(第2G用_Ｒ２年度3年用)'!P130)</f>
        <v/>
      </c>
      <c r="P40" s="183" t="str">
        <f>IF('評定点一覧(第2G用_Ｒ２年度3年用)'!P132="","",'評定点一覧(第2G用_Ｒ２年度3年用)'!P132)</f>
        <v/>
      </c>
      <c r="Q40" s="269"/>
      <c r="R40" s="212"/>
      <c r="S40" s="212"/>
      <c r="T40" s="212"/>
      <c r="U40" s="212"/>
      <c r="V40" s="212"/>
      <c r="W40" s="212"/>
      <c r="X40" s="190"/>
      <c r="Y40" s="190"/>
      <c r="Z40" s="190"/>
      <c r="AA40" s="190"/>
      <c r="AB40" s="190"/>
      <c r="AC40" s="190"/>
      <c r="AD40" s="190"/>
      <c r="AE40" s="190"/>
      <c r="AF40" s="190"/>
      <c r="AG40" s="190"/>
    </row>
    <row r="41" spans="1:33" hidden="1">
      <c r="A41" s="1488"/>
      <c r="B41" s="1489"/>
      <c r="C41" s="1490"/>
      <c r="D41" s="1422"/>
      <c r="E41" s="1481"/>
      <c r="F41" s="1481"/>
      <c r="G41" s="184" t="str">
        <f>IF('評定点一覧(第2G用_Ｒ２年度3年用)'!P134="","",'評定点一覧(第2G用_Ｒ２年度3年用)'!P134)</f>
        <v/>
      </c>
      <c r="H41" s="185" t="str">
        <f>IF('評定点一覧(第2G用_Ｒ２年度3年用)'!P136="","",'評定点一覧(第2G用_Ｒ２年度3年用)'!P136)</f>
        <v/>
      </c>
      <c r="I41" s="185" t="str">
        <f>IF('評定点一覧(第2G用_Ｒ２年度3年用)'!P138="","",'評定点一覧(第2G用_Ｒ２年度3年用)'!P138)</f>
        <v/>
      </c>
      <c r="J41" s="185" t="str">
        <f>IF('評定点一覧(第2G用_Ｒ２年度3年用)'!P140="","",'評定点一覧(第2G用_Ｒ２年度3年用)'!P140)</f>
        <v/>
      </c>
      <c r="K41" s="185" t="str">
        <f>IF('評定点一覧(第2G用_Ｒ２年度3年用)'!P142="","",'評定点一覧(第2G用_Ｒ２年度3年用)'!P142)</f>
        <v/>
      </c>
      <c r="L41" s="185" t="str">
        <f>IF('評定点一覧(第2G用_Ｒ２年度3年用)'!P144="","",'評定点一覧(第2G用_Ｒ２年度3年用)'!P144)</f>
        <v/>
      </c>
      <c r="M41" s="185" t="str">
        <f>IF('評定点一覧(第2G用_Ｒ２年度3年用)'!P146="","",'評定点一覧(第2G用_Ｒ２年度3年用)'!P146)</f>
        <v/>
      </c>
      <c r="N41" s="185" t="str">
        <f>IF('評定点一覧(第2G用_Ｒ２年度3年用)'!P148="","",'評定点一覧(第2G用_Ｒ２年度3年用)'!P148)</f>
        <v/>
      </c>
      <c r="O41" s="185" t="str">
        <f>IF('評定点一覧(第2G用_Ｒ２年度3年用)'!P150="","",'評定点一覧(第2G用_Ｒ２年度3年用)'!P150)</f>
        <v/>
      </c>
      <c r="P41" s="186" t="str">
        <f>IF('評定点一覧(第2G用_Ｒ２年度3年用)'!P152="","",'評定点一覧(第2G用_Ｒ２年度3年用)'!P152)</f>
        <v/>
      </c>
      <c r="Q41" s="269"/>
      <c r="X41" s="190"/>
      <c r="Y41" s="190"/>
      <c r="Z41" s="190"/>
      <c r="AA41" s="190"/>
      <c r="AB41" s="190"/>
      <c r="AC41" s="190"/>
      <c r="AD41" s="190"/>
      <c r="AE41" s="190"/>
      <c r="AF41" s="190"/>
      <c r="AG41" s="190"/>
    </row>
    <row r="42" spans="1:33" hidden="1">
      <c r="A42" s="1488"/>
      <c r="B42" s="1489"/>
      <c r="C42" s="1490"/>
      <c r="D42" s="1422" t="s">
        <v>1402</v>
      </c>
      <c r="E42" s="1481"/>
      <c r="F42" s="1481"/>
      <c r="G42" s="175" t="str">
        <f>IF('評定点一覧(第2G用_R３年度3年用)'!P10="","",'評定点一覧(第2G用_R３年度3年用)'!P10)</f>
        <v/>
      </c>
      <c r="H42" s="176" t="str">
        <f>IF('評定点一覧(第2G用_R３年度3年用)'!P12="","",'評定点一覧(第2G用_R３年度3年用)'!P12)</f>
        <v/>
      </c>
      <c r="I42" s="176" t="str">
        <f>IF('評定点一覧(第2G用_R３年度3年用)'!P14="","",'評定点一覧(第2G用_R３年度3年用)'!P14)</f>
        <v/>
      </c>
      <c r="J42" s="176" t="str">
        <f>IF('評定点一覧(第2G用_R３年度3年用)'!P16="","",'評定点一覧(第2G用_R３年度3年用)'!P16)</f>
        <v/>
      </c>
      <c r="K42" s="176" t="str">
        <f>IF('評定点一覧(第2G用_R３年度3年用)'!P18="","",'評定点一覧(第2G用_R３年度3年用)'!P18)</f>
        <v/>
      </c>
      <c r="L42" s="176" t="str">
        <f>IF('評定点一覧(第2G用_R３年度3年用)'!P20="","",'評定点一覧(第2G用_R３年度3年用)'!P20)</f>
        <v/>
      </c>
      <c r="M42" s="176" t="str">
        <f>IF('評定点一覧(第2G用_R３年度3年用)'!P22="","",'評定点一覧(第2G用_R３年度3年用)'!P22)</f>
        <v/>
      </c>
      <c r="N42" s="176" t="str">
        <f>IF('評定点一覧(第2G用_R３年度3年用)'!P24="","",'評定点一覧(第2G用_R３年度3年用)'!P24)</f>
        <v/>
      </c>
      <c r="O42" s="176" t="str">
        <f>IF('評定点一覧(第2G用_R３年度3年用)'!P26="","",'評定点一覧(第2G用_R３年度3年用)'!P26)</f>
        <v/>
      </c>
      <c r="P42" s="177" t="str">
        <f>IF('評定点一覧(第2G用_R３年度3年用)'!P28="","",'評定点一覧(第2G用_R３年度3年用)'!P28)</f>
        <v/>
      </c>
      <c r="Q42" s="269"/>
      <c r="X42" s="190"/>
      <c r="Y42" s="190"/>
    </row>
    <row r="43" spans="1:33" hidden="1">
      <c r="A43" s="1488"/>
      <c r="B43" s="1489"/>
      <c r="C43" s="1490"/>
      <c r="D43" s="1422"/>
      <c r="E43" s="1481"/>
      <c r="F43" s="1481"/>
      <c r="G43" s="178" t="str">
        <f>IF('評定点一覧(第2G用_R３年度3年用)'!P30="","",'評定点一覧(第2G用_R３年度3年用)'!P30)</f>
        <v/>
      </c>
      <c r="H43" s="179" t="str">
        <f>IF('評定点一覧(第2G用_R３年度3年用)'!P32="","",'評定点一覧(第2G用_R３年度3年用)'!P32)</f>
        <v/>
      </c>
      <c r="I43" s="179" t="str">
        <f>IF('評定点一覧(第2G用_R３年度3年用)'!P34="","",'評定点一覧(第2G用_R３年度3年用)'!P34)</f>
        <v/>
      </c>
      <c r="J43" s="179" t="str">
        <f>IF('評定点一覧(第2G用_R３年度3年用)'!P36="","",'評定点一覧(第2G用_R３年度3年用)'!P36)</f>
        <v/>
      </c>
      <c r="K43" s="179" t="str">
        <f>IF('評定点一覧(第2G用_R３年度3年用)'!P38="","",'評定点一覧(第2G用_R３年度3年用)'!P38)</f>
        <v/>
      </c>
      <c r="L43" s="179" t="str">
        <f>IF('評定点一覧(第2G用_R３年度3年用)'!P40="","",'評定点一覧(第2G用_R３年度3年用)'!P40)</f>
        <v/>
      </c>
      <c r="M43" s="179" t="str">
        <f>IF('評定点一覧(第2G用_R３年度3年用)'!P42="","",'評定点一覧(第2G用_R３年度3年用)'!P42)</f>
        <v/>
      </c>
      <c r="N43" s="179" t="str">
        <f>IF('評定点一覧(第2G用_R３年度3年用)'!P44="","",'評定点一覧(第2G用_R３年度3年用)'!P44)</f>
        <v/>
      </c>
      <c r="O43" s="179" t="str">
        <f>IF('評定点一覧(第2G用_R３年度3年用)'!P46="","",'評定点一覧(第2G用_R３年度3年用)'!P46)</f>
        <v/>
      </c>
      <c r="P43" s="180" t="str">
        <f>IF('評定点一覧(第2G用_R３年度3年用)'!P48="","",'評定点一覧(第2G用_R３年度3年用)'!P48)</f>
        <v/>
      </c>
      <c r="Q43" s="269"/>
      <c r="X43" s="190"/>
      <c r="Y43" s="190"/>
    </row>
    <row r="44" spans="1:33" hidden="1">
      <c r="A44" s="1488"/>
      <c r="B44" s="1489"/>
      <c r="C44" s="1490"/>
      <c r="D44" s="1422"/>
      <c r="E44" s="1481"/>
      <c r="F44" s="1481"/>
      <c r="G44" s="181" t="str">
        <f>IF('評定点一覧(第2G用_R３年度3年用)'!P62="","",'評定点一覧(第2G用_R３年度3年用)'!P62)</f>
        <v/>
      </c>
      <c r="H44" s="182" t="str">
        <f>IF('評定点一覧(第2G用_R３年度3年用)'!P64="","",'評定点一覧(第2G用_R３年度3年用)'!P64)</f>
        <v/>
      </c>
      <c r="I44" s="182" t="str">
        <f>IF('評定点一覧(第2G用_R３年度3年用)'!P66="","",'評定点一覧(第2G用_R３年度3年用)'!P66)</f>
        <v/>
      </c>
      <c r="J44" s="182" t="str">
        <f>IF('評定点一覧(第2G用_R３年度3年用)'!P68="","",'評定点一覧(第2G用_R３年度3年用)'!P68)</f>
        <v/>
      </c>
      <c r="K44" s="182" t="str">
        <f>IF('評定点一覧(第2G用_R３年度3年用)'!P70="","",'評定点一覧(第2G用_R３年度3年用)'!P70)</f>
        <v/>
      </c>
      <c r="L44" s="182" t="str">
        <f>IF('評定点一覧(第2G用_R３年度3年用)'!P72="","",'評定点一覧(第2G用_R３年度3年用)'!P72)</f>
        <v/>
      </c>
      <c r="M44" s="182" t="str">
        <f>IF('評定点一覧(第2G用_R３年度3年用)'!P74="","",'評定点一覧(第2G用_R３年度3年用)'!P74)</f>
        <v/>
      </c>
      <c r="N44" s="182" t="str">
        <f>IF('評定点一覧(第2G用_R３年度3年用)'!P76="","",'評定点一覧(第2G用_R３年度3年用)'!P76)</f>
        <v/>
      </c>
      <c r="O44" s="182" t="str">
        <f>IF('評定点一覧(第2G用_R３年度3年用)'!P78="","",'評定点一覧(第2G用_R３年度3年用)'!P78)</f>
        <v/>
      </c>
      <c r="P44" s="183" t="str">
        <f>IF('評定点一覧(第2G用_R３年度3年用)'!P80="","",'評定点一覧(第2G用_R３年度3年用)'!P80)</f>
        <v/>
      </c>
      <c r="Q44" s="269"/>
      <c r="X44" s="190"/>
      <c r="Y44" s="190"/>
    </row>
    <row r="45" spans="1:33" hidden="1">
      <c r="A45" s="1488"/>
      <c r="B45" s="1489"/>
      <c r="C45" s="1490"/>
      <c r="D45" s="1422"/>
      <c r="E45" s="1481"/>
      <c r="F45" s="1481"/>
      <c r="G45" s="181" t="str">
        <f>IF('評定点一覧(第2G用_R３年度3年用)'!P82="","",'評定点一覧(第2G用_R３年度3年用)'!P82)</f>
        <v/>
      </c>
      <c r="H45" s="182" t="str">
        <f>IF('評定点一覧(第2G用_R３年度3年用)'!P84="","",'評定点一覧(第2G用_R３年度3年用)'!P84)</f>
        <v/>
      </c>
      <c r="I45" s="182" t="str">
        <f>IF('評定点一覧(第2G用_R３年度3年用)'!P86="","",'評定点一覧(第2G用_R３年度3年用)'!P86)</f>
        <v/>
      </c>
      <c r="J45" s="182" t="str">
        <f>IF('評定点一覧(第2G用_R３年度3年用)'!P88="","",'評定点一覧(第2G用_R３年度3年用)'!P88)</f>
        <v/>
      </c>
      <c r="K45" s="182" t="str">
        <f>IF('評定点一覧(第2G用_R３年度3年用)'!P90="","",'評定点一覧(第2G用_R３年度3年用)'!P90)</f>
        <v/>
      </c>
      <c r="L45" s="182" t="str">
        <f>IF('評定点一覧(第2G用_R３年度3年用)'!P92="","",'評定点一覧(第2G用_R３年度3年用)'!P92)</f>
        <v/>
      </c>
      <c r="M45" s="182" t="str">
        <f>IF('評定点一覧(第2G用_R３年度3年用)'!P94="","",'評定点一覧(第2G用_R３年度3年用)'!P94)</f>
        <v/>
      </c>
      <c r="N45" s="182" t="str">
        <f>IF('評定点一覧(第2G用_R３年度3年用)'!P96="","",'評定点一覧(第2G用_R３年度3年用)'!P96)</f>
        <v/>
      </c>
      <c r="O45" s="182" t="str">
        <f>IF('評定点一覧(第2G用_R３年度3年用)'!P98="","",'評定点一覧(第2G用_R３年度3年用)'!P98)</f>
        <v/>
      </c>
      <c r="P45" s="183" t="str">
        <f>IF('評定点一覧(第2G用_R３年度3年用)'!P100="","",'評定点一覧(第2G用_R３年度3年用)'!P100)</f>
        <v/>
      </c>
      <c r="Q45" s="269"/>
      <c r="R45" s="190"/>
      <c r="S45" s="190"/>
      <c r="T45" s="190"/>
      <c r="U45" s="190"/>
      <c r="V45" s="190"/>
      <c r="W45" s="190"/>
      <c r="X45" s="190"/>
      <c r="Y45" s="190"/>
    </row>
    <row r="46" spans="1:33" hidden="1">
      <c r="A46" s="1488"/>
      <c r="B46" s="1489"/>
      <c r="C46" s="1490"/>
      <c r="D46" s="1422"/>
      <c r="E46" s="1481"/>
      <c r="F46" s="1481"/>
      <c r="G46" s="181" t="str">
        <f>IF('評定点一覧(第2G用_R３年度3年用)'!P114="","",'評定点一覧(第2G用_R３年度3年用)'!P114)</f>
        <v/>
      </c>
      <c r="H46" s="182" t="str">
        <f>IF('評定点一覧(第2G用_R３年度3年用)'!P116="","",'評定点一覧(第2G用_R３年度3年用)'!P116)</f>
        <v/>
      </c>
      <c r="I46" s="182" t="str">
        <f>IF('評定点一覧(第2G用_R３年度3年用)'!P118="","",'評定点一覧(第2G用_R３年度3年用)'!P118)</f>
        <v/>
      </c>
      <c r="J46" s="182" t="str">
        <f>IF('評定点一覧(第2G用_R３年度3年用)'!P120="","",'評定点一覧(第2G用_R３年度3年用)'!P120)</f>
        <v/>
      </c>
      <c r="K46" s="182" t="str">
        <f>IF('評定点一覧(第2G用_R３年度3年用)'!P122="","",'評定点一覧(第2G用_R３年度3年用)'!P122)</f>
        <v/>
      </c>
      <c r="L46" s="182" t="str">
        <f>IF('評定点一覧(第2G用_R３年度3年用)'!P124="","",'評定点一覧(第2G用_R３年度3年用)'!P124)</f>
        <v/>
      </c>
      <c r="M46" s="182" t="str">
        <f>IF('評定点一覧(第2G用_R３年度3年用)'!P126="","",'評定点一覧(第2G用_R３年度3年用)'!P126)</f>
        <v/>
      </c>
      <c r="N46" s="182" t="str">
        <f>IF('評定点一覧(第2G用_R３年度3年用)'!P128="","",'評定点一覧(第2G用_R３年度3年用)'!P128)</f>
        <v/>
      </c>
      <c r="O46" s="182" t="str">
        <f>IF('評定点一覧(第2G用_R３年度3年用)'!P130="","",'評定点一覧(第2G用_R３年度3年用)'!P130)</f>
        <v/>
      </c>
      <c r="P46" s="183" t="str">
        <f>IF('評定点一覧(第2G用_R３年度3年用)'!P132="","",'評定点一覧(第2G用_R３年度3年用)'!P132)</f>
        <v/>
      </c>
      <c r="Q46" s="269"/>
      <c r="R46" s="190"/>
      <c r="S46" s="190"/>
      <c r="T46" s="190"/>
      <c r="U46" s="190"/>
      <c r="V46" s="190"/>
      <c r="W46" s="190"/>
      <c r="X46" s="190"/>
      <c r="Y46" s="190"/>
    </row>
    <row r="47" spans="1:33" hidden="1">
      <c r="A47" s="1488"/>
      <c r="B47" s="1489"/>
      <c r="C47" s="1490"/>
      <c r="D47" s="1422"/>
      <c r="E47" s="1481"/>
      <c r="F47" s="1481"/>
      <c r="G47" s="184" t="str">
        <f>IF('評定点一覧(第2G用_R３年度3年用)'!P134="","",'評定点一覧(第2G用_R３年度3年用)'!P134)</f>
        <v/>
      </c>
      <c r="H47" s="185" t="str">
        <f>IF('評定点一覧(第2G用_R３年度3年用)'!P136="","",'評定点一覧(第2G用_R３年度3年用)'!P136)</f>
        <v/>
      </c>
      <c r="I47" s="185" t="str">
        <f>IF('評定点一覧(第2G用_R３年度3年用)'!P138="","",'評定点一覧(第2G用_R３年度3年用)'!P138)</f>
        <v/>
      </c>
      <c r="J47" s="185" t="str">
        <f>IF('評定点一覧(第2G用_R３年度3年用)'!P140="","",'評定点一覧(第2G用_R３年度3年用)'!P140)</f>
        <v/>
      </c>
      <c r="K47" s="185" t="str">
        <f>IF('評定点一覧(第2G用_R３年度3年用)'!P142="","",'評定点一覧(第2G用_R３年度3年用)'!P142)</f>
        <v/>
      </c>
      <c r="L47" s="185" t="str">
        <f>IF('評定点一覧(第2G用_R３年度3年用)'!P144="","",'評定点一覧(第2G用_R３年度3年用)'!P144)</f>
        <v/>
      </c>
      <c r="M47" s="185" t="str">
        <f>IF('評定点一覧(第2G用_R３年度3年用)'!P146="","",'評定点一覧(第2G用_R３年度3年用)'!P146)</f>
        <v/>
      </c>
      <c r="N47" s="185" t="str">
        <f>IF('評定点一覧(第2G用_R３年度3年用)'!P148="","",'評定点一覧(第2G用_R３年度3年用)'!P148)</f>
        <v/>
      </c>
      <c r="O47" s="185" t="str">
        <f>IF('評定点一覧(第2G用_R３年度3年用)'!P150="","",'評定点一覧(第2G用_R３年度3年用)'!P150)</f>
        <v/>
      </c>
      <c r="P47" s="186" t="str">
        <f>IF('評定点一覧(第2G用_R３年度3年用)'!P152="","",'評定点一覧(第2G用_R３年度3年用)'!P152)</f>
        <v/>
      </c>
      <c r="Q47" s="269"/>
      <c r="R47" s="190"/>
      <c r="S47" s="190"/>
      <c r="T47" s="190"/>
      <c r="U47" s="190"/>
      <c r="V47" s="190"/>
      <c r="W47" s="190"/>
      <c r="X47" s="190"/>
      <c r="Y47" s="190"/>
    </row>
    <row r="48" spans="1:33" hidden="1">
      <c r="A48" s="1488"/>
      <c r="B48" s="1489"/>
      <c r="C48" s="1490"/>
      <c r="D48" s="1422" t="s">
        <v>1455</v>
      </c>
      <c r="E48" s="1481"/>
      <c r="F48" s="1481"/>
      <c r="G48" s="175" t="str">
        <f>IF('評定点一覧(第2G用_R４年度3年用)'!P10="","",'評定点一覧(第2G用_R４年度3年用)'!P10)</f>
        <v/>
      </c>
      <c r="H48" s="176" t="str">
        <f>IF('評定点一覧(第2G用_R４年度3年用)'!P12="","",'評定点一覧(第2G用_R４年度3年用)'!P12)</f>
        <v/>
      </c>
      <c r="I48" s="176" t="str">
        <f>IF('評定点一覧(第2G用_R４年度3年用)'!P14="","",'評定点一覧(第2G用_R４年度3年用)'!P14)</f>
        <v/>
      </c>
      <c r="J48" s="176" t="str">
        <f>IF('評定点一覧(第2G用_R４年度3年用)'!P16="","",'評定点一覧(第2G用_R４年度3年用)'!P16)</f>
        <v/>
      </c>
      <c r="K48" s="176" t="str">
        <f>IF('評定点一覧(第2G用_R４年度3年用)'!P18="","",'評定点一覧(第2G用_R４年度3年用)'!P18)</f>
        <v/>
      </c>
      <c r="L48" s="176" t="str">
        <f>IF('評定点一覧(第2G用_R４年度3年用)'!P20="","",'評定点一覧(第2G用_R４年度3年用)'!P20)</f>
        <v/>
      </c>
      <c r="M48" s="176" t="str">
        <f>IF('評定点一覧(第2G用_R４年度3年用)'!P22="","",'評定点一覧(第2G用_R４年度3年用)'!P22)</f>
        <v/>
      </c>
      <c r="N48" s="176" t="str">
        <f>IF('評定点一覧(第2G用_R４年度3年用)'!P24="","",'評定点一覧(第2G用_R４年度3年用)'!P24)</f>
        <v/>
      </c>
      <c r="O48" s="176" t="str">
        <f>IF('評定点一覧(第2G用_R４年度3年用)'!P26="","",'評定点一覧(第2G用_R４年度3年用)'!P26)</f>
        <v/>
      </c>
      <c r="P48" s="177" t="str">
        <f>IF('評定点一覧(第2G用_R４年度3年用)'!P28="","",'評定点一覧(第2G用_R４年度3年用)'!P28)</f>
        <v/>
      </c>
      <c r="Q48" s="269"/>
      <c r="R48" s="190"/>
      <c r="S48" s="190"/>
      <c r="T48" s="190"/>
      <c r="U48" s="190"/>
      <c r="V48" s="190"/>
      <c r="W48" s="190"/>
      <c r="X48" s="190"/>
      <c r="Y48" s="190"/>
    </row>
    <row r="49" spans="1:25" hidden="1">
      <c r="A49" s="1488"/>
      <c r="B49" s="1489"/>
      <c r="C49" s="1490"/>
      <c r="D49" s="1422"/>
      <c r="E49" s="1481"/>
      <c r="F49" s="1481"/>
      <c r="G49" s="178" t="str">
        <f>IF('評定点一覧(第2G用_R４年度3年用)'!P30="","",'評定点一覧(第2G用_R４年度3年用)'!P30)</f>
        <v/>
      </c>
      <c r="H49" s="179" t="str">
        <f>IF('評定点一覧(第2G用_R４年度3年用)'!P32="","",'評定点一覧(第2G用_R４年度3年用)'!P32)</f>
        <v/>
      </c>
      <c r="I49" s="179" t="str">
        <f>IF('評定点一覧(第2G用_R４年度3年用)'!P34="","",'評定点一覧(第2G用_R４年度3年用)'!P34)</f>
        <v/>
      </c>
      <c r="J49" s="179" t="str">
        <f>IF('評定点一覧(第2G用_R４年度3年用)'!P36="","",'評定点一覧(第2G用_R４年度3年用)'!P36)</f>
        <v/>
      </c>
      <c r="K49" s="179" t="str">
        <f>IF('評定点一覧(第2G用_R４年度3年用)'!P38="","",'評定点一覧(第2G用_R４年度3年用)'!P38)</f>
        <v/>
      </c>
      <c r="L49" s="179" t="str">
        <f>IF('評定点一覧(第2G用_R４年度3年用)'!P40="","",'評定点一覧(第2G用_R４年度3年用)'!P40)</f>
        <v/>
      </c>
      <c r="M49" s="179" t="str">
        <f>IF('評定点一覧(第2G用_R４年度3年用)'!P42="","",'評定点一覧(第2G用_R４年度3年用)'!P42)</f>
        <v/>
      </c>
      <c r="N49" s="179" t="str">
        <f>IF('評定点一覧(第2G用_R４年度3年用)'!P44="","",'評定点一覧(第2G用_R４年度3年用)'!P44)</f>
        <v/>
      </c>
      <c r="O49" s="179" t="str">
        <f>IF('評定点一覧(第2G用_R４年度3年用)'!P46="","",'評定点一覧(第2G用_R４年度3年用)'!P46)</f>
        <v/>
      </c>
      <c r="P49" s="180" t="str">
        <f>IF('評定点一覧(第2G用_R４年度3年用)'!P48="","",'評定点一覧(第2G用_R４年度3年用)'!P48)</f>
        <v/>
      </c>
      <c r="Q49" s="269"/>
      <c r="R49" s="190"/>
      <c r="S49" s="190"/>
      <c r="T49" s="190"/>
      <c r="U49" s="190"/>
      <c r="V49" s="190"/>
      <c r="W49" s="190"/>
      <c r="X49" s="190"/>
      <c r="Y49" s="190"/>
    </row>
    <row r="50" spans="1:25" hidden="1">
      <c r="A50" s="1488"/>
      <c r="B50" s="1489"/>
      <c r="C50" s="1490"/>
      <c r="D50" s="1422"/>
      <c r="E50" s="1481"/>
      <c r="F50" s="1481"/>
      <c r="G50" s="181" t="str">
        <f>IF('評定点一覧(第2G用_R４年度3年用)'!P62="","",'評定点一覧(第2G用_R４年度3年用)'!P62)</f>
        <v/>
      </c>
      <c r="H50" s="182" t="str">
        <f>IF('評定点一覧(第2G用_R４年度3年用)'!P64="","",'評定点一覧(第2G用_R４年度3年用)'!P64)</f>
        <v/>
      </c>
      <c r="I50" s="182" t="str">
        <f>IF('評定点一覧(第2G用_R４年度3年用)'!P66="","",'評定点一覧(第2G用_R４年度3年用)'!P66)</f>
        <v/>
      </c>
      <c r="J50" s="182" t="str">
        <f>IF('評定点一覧(第2G用_R４年度3年用)'!P68="","",'評定点一覧(第2G用_R４年度3年用)'!P68)</f>
        <v/>
      </c>
      <c r="K50" s="182" t="str">
        <f>IF('評定点一覧(第2G用_R４年度3年用)'!P70="","",'評定点一覧(第2G用_R４年度3年用)'!P70)</f>
        <v/>
      </c>
      <c r="L50" s="182" t="str">
        <f>IF('評定点一覧(第2G用_R４年度3年用)'!P72="","",'評定点一覧(第2G用_R４年度3年用)'!P72)</f>
        <v/>
      </c>
      <c r="M50" s="182" t="str">
        <f>IF('評定点一覧(第2G用_R４年度3年用)'!P74="","",'評定点一覧(第2G用_R４年度3年用)'!P74)</f>
        <v/>
      </c>
      <c r="N50" s="182" t="str">
        <f>IF('評定点一覧(第2G用_R４年度3年用)'!P76="","",'評定点一覧(第2G用_R４年度3年用)'!P76)</f>
        <v/>
      </c>
      <c r="O50" s="182" t="str">
        <f>IF('評定点一覧(第2G用_R４年度3年用)'!P78="","",'評定点一覧(第2G用_R４年度3年用)'!P78)</f>
        <v/>
      </c>
      <c r="P50" s="183" t="str">
        <f>IF('評定点一覧(第2G用_R４年度3年用)'!P80="","",'評定点一覧(第2G用_R４年度3年用)'!P80)</f>
        <v/>
      </c>
      <c r="Q50" s="269"/>
      <c r="R50" s="190"/>
      <c r="S50" s="190"/>
      <c r="T50" s="190"/>
      <c r="U50" s="190"/>
      <c r="V50" s="190"/>
      <c r="W50" s="190"/>
      <c r="X50" s="190"/>
      <c r="Y50" s="190"/>
    </row>
    <row r="51" spans="1:25" hidden="1">
      <c r="A51" s="1488"/>
      <c r="B51" s="1489"/>
      <c r="C51" s="1490"/>
      <c r="D51" s="1422"/>
      <c r="E51" s="1481"/>
      <c r="F51" s="1481"/>
      <c r="G51" s="181" t="str">
        <f>IF('評定点一覧(第2G用_R４年度3年用)'!P82="","",'評定点一覧(第2G用_R４年度3年用)'!P82)</f>
        <v/>
      </c>
      <c r="H51" s="182" t="str">
        <f>IF('評定点一覧(第2G用_R４年度3年用)'!P84="","",'評定点一覧(第2G用_R４年度3年用)'!P84)</f>
        <v/>
      </c>
      <c r="I51" s="182" t="str">
        <f>IF('評定点一覧(第2G用_R４年度3年用)'!P86="","",'評定点一覧(第2G用_R４年度3年用)'!P86)</f>
        <v/>
      </c>
      <c r="J51" s="182" t="str">
        <f>IF('評定点一覧(第2G用_R４年度3年用)'!P88="","",'評定点一覧(第2G用_R４年度3年用)'!P88)</f>
        <v/>
      </c>
      <c r="K51" s="182" t="str">
        <f>IF('評定点一覧(第2G用_R４年度3年用)'!P90="","",'評定点一覧(第2G用_R４年度3年用)'!P90)</f>
        <v/>
      </c>
      <c r="L51" s="182" t="str">
        <f>IF('評定点一覧(第2G用_R４年度3年用)'!P92="","",'評定点一覧(第2G用_R４年度3年用)'!P92)</f>
        <v/>
      </c>
      <c r="M51" s="182" t="str">
        <f>IF('評定点一覧(第2G用_R４年度3年用)'!P94="","",'評定点一覧(第2G用_R４年度3年用)'!P94)</f>
        <v/>
      </c>
      <c r="N51" s="182" t="str">
        <f>IF('評定点一覧(第2G用_R４年度3年用)'!P96="","",'評定点一覧(第2G用_R４年度3年用)'!P96)</f>
        <v/>
      </c>
      <c r="O51" s="182" t="str">
        <f>IF('評定点一覧(第2G用_R４年度3年用)'!P98="","",'評定点一覧(第2G用_R４年度3年用)'!P98)</f>
        <v/>
      </c>
      <c r="P51" s="183" t="str">
        <f>IF('評定点一覧(第2G用_R４年度3年用)'!P100="","",'評定点一覧(第2G用_R４年度3年用)'!P100)</f>
        <v/>
      </c>
      <c r="Q51" s="269"/>
      <c r="R51" s="190"/>
      <c r="S51" s="190"/>
      <c r="T51" s="190"/>
      <c r="U51" s="190"/>
      <c r="V51" s="190"/>
      <c r="W51" s="190"/>
      <c r="X51" s="190"/>
      <c r="Y51" s="190"/>
    </row>
    <row r="52" spans="1:25" hidden="1">
      <c r="A52" s="1488"/>
      <c r="B52" s="1489"/>
      <c r="C52" s="1490"/>
      <c r="D52" s="1422"/>
      <c r="E52" s="1481"/>
      <c r="F52" s="1481"/>
      <c r="G52" s="181" t="str">
        <f>IF('評定点一覧(第2G用_R４年度3年用)'!P114="","",'評定点一覧(第2G用_R４年度3年用)'!P114)</f>
        <v/>
      </c>
      <c r="H52" s="182" t="str">
        <f>IF('評定点一覧(第2G用_R４年度3年用)'!P116="","",'評定点一覧(第2G用_R４年度3年用)'!P116)</f>
        <v/>
      </c>
      <c r="I52" s="182" t="str">
        <f>IF('評定点一覧(第2G用_R４年度3年用)'!P118="","",'評定点一覧(第2G用_R４年度3年用)'!P118)</f>
        <v/>
      </c>
      <c r="J52" s="182" t="str">
        <f>IF('評定点一覧(第2G用_R４年度3年用)'!P120="","",'評定点一覧(第2G用_R４年度3年用)'!P120)</f>
        <v/>
      </c>
      <c r="K52" s="182" t="str">
        <f>IF('評定点一覧(第2G用_R４年度3年用)'!P122="","",'評定点一覧(第2G用_R４年度3年用)'!P122)</f>
        <v/>
      </c>
      <c r="L52" s="182" t="str">
        <f>IF('評定点一覧(第2G用_R４年度3年用)'!P124="","",'評定点一覧(第2G用_R４年度3年用)'!P124)</f>
        <v/>
      </c>
      <c r="M52" s="182" t="str">
        <f>IF('評定点一覧(第2G用_R４年度3年用)'!P126="","",'評定点一覧(第2G用_R４年度3年用)'!P126)</f>
        <v/>
      </c>
      <c r="N52" s="182" t="str">
        <f>IF('評定点一覧(第2G用_R４年度3年用)'!P128="","",'評定点一覧(第2G用_R４年度3年用)'!P128)</f>
        <v/>
      </c>
      <c r="O52" s="182" t="str">
        <f>IF('評定点一覧(第2G用_R４年度3年用)'!P130="","",'評定点一覧(第2G用_R４年度3年用)'!P130)</f>
        <v/>
      </c>
      <c r="P52" s="183" t="str">
        <f>IF('評定点一覧(第2G用_R４年度3年用)'!P132="","",'評定点一覧(第2G用_R４年度3年用)'!P132)</f>
        <v/>
      </c>
      <c r="Q52" s="269"/>
      <c r="R52" s="190"/>
      <c r="S52" s="190"/>
      <c r="T52" s="190"/>
      <c r="U52" s="190"/>
      <c r="V52" s="190"/>
      <c r="W52" s="190"/>
      <c r="X52" s="190"/>
      <c r="Y52" s="190"/>
    </row>
    <row r="53" spans="1:25" hidden="1">
      <c r="A53" s="1491"/>
      <c r="B53" s="1492"/>
      <c r="C53" s="1493"/>
      <c r="D53" s="1422"/>
      <c r="E53" s="1481"/>
      <c r="F53" s="1481"/>
      <c r="G53" s="184" t="str">
        <f>IF('評定点一覧(第2G用_R４年度3年用)'!P134="","",'評定点一覧(第2G用_R４年度3年用)'!P134)</f>
        <v/>
      </c>
      <c r="H53" s="185" t="str">
        <f>IF('評定点一覧(第2G用_R４年度3年用)'!P136="","",'評定点一覧(第2G用_R４年度3年用)'!P136)</f>
        <v/>
      </c>
      <c r="I53" s="185" t="str">
        <f>IF('評定点一覧(第2G用_R４年度3年用)'!P138="","",'評定点一覧(第2G用_R４年度3年用)'!P138)</f>
        <v/>
      </c>
      <c r="J53" s="185" t="str">
        <f>IF('評定点一覧(第2G用_R４年度3年用)'!P140="","",'評定点一覧(第2G用_R４年度3年用)'!P140)</f>
        <v/>
      </c>
      <c r="K53" s="185" t="str">
        <f>IF('評定点一覧(第2G用_R４年度3年用)'!P142="","",'評定点一覧(第2G用_R４年度3年用)'!P142)</f>
        <v/>
      </c>
      <c r="L53" s="185" t="str">
        <f>IF('評定点一覧(第2G用_R４年度3年用)'!P144="","",'評定点一覧(第2G用_R４年度3年用)'!P144)</f>
        <v/>
      </c>
      <c r="M53" s="185" t="str">
        <f>IF('評定点一覧(第2G用_R４年度3年用)'!P146="","",'評定点一覧(第2G用_R４年度3年用)'!P146)</f>
        <v/>
      </c>
      <c r="N53" s="185" t="str">
        <f>IF('評定点一覧(第2G用_R４年度3年用)'!P148="","",'評定点一覧(第2G用_R４年度3年用)'!P148)</f>
        <v/>
      </c>
      <c r="O53" s="185" t="str">
        <f>IF('評定点一覧(第2G用_R４年度3年用)'!P150="","",'評定点一覧(第2G用_R４年度3年用)'!P150)</f>
        <v/>
      </c>
      <c r="P53" s="186" t="str">
        <f>IF('評定点一覧(第2G用_R４年度3年用)'!P152="","",'評定点一覧(第2G用_R４年度3年用)'!P152)</f>
        <v/>
      </c>
      <c r="Q53" s="269"/>
      <c r="R53" s="190"/>
      <c r="S53" s="190"/>
      <c r="T53" s="190"/>
      <c r="U53" s="190"/>
      <c r="V53" s="190"/>
      <c r="W53" s="190"/>
      <c r="X53" s="190"/>
      <c r="Y53" s="190"/>
    </row>
    <row r="54" spans="1:25">
      <c r="A54" s="156" t="s">
        <v>18</v>
      </c>
      <c r="B54" s="134"/>
      <c r="C54" s="134"/>
      <c r="D54" s="384"/>
      <c r="E54" s="384"/>
      <c r="F54" s="384"/>
      <c r="G54" s="1483" t="str">
        <f>IF((COUNTA(G36:P53)-COUNTBLANK(G36:P53))=0,"",COUNTA(G36:P53)-COUNTBLANK(G36:P53))</f>
        <v/>
      </c>
      <c r="H54" s="1484"/>
      <c r="I54" s="385" t="s">
        <v>205</v>
      </c>
      <c r="J54" s="1477" t="str">
        <f>IF(OR(G54="",G54=0),"",ROUND(AVERAGE(G36:P53),1))</f>
        <v/>
      </c>
      <c r="K54" s="1478"/>
      <c r="L54" s="1479" t="s">
        <v>770</v>
      </c>
      <c r="M54" s="1479"/>
      <c r="N54" s="1479"/>
      <c r="O54" s="1479"/>
      <c r="P54" s="1473"/>
      <c r="Q54" s="348"/>
      <c r="R54" s="190"/>
      <c r="S54" s="190"/>
      <c r="T54" s="190"/>
      <c r="U54" s="190"/>
      <c r="V54" s="190"/>
      <c r="W54" s="190"/>
      <c r="X54" s="190"/>
      <c r="Y54" s="190"/>
    </row>
    <row r="55" spans="1:25">
      <c r="A55" s="386"/>
      <c r="B55" s="386"/>
      <c r="C55" s="386"/>
      <c r="D55" s="344"/>
      <c r="E55" s="344"/>
      <c r="F55" s="344"/>
      <c r="G55" s="344"/>
      <c r="H55" s="344"/>
      <c r="I55" s="344"/>
      <c r="J55" s="344"/>
      <c r="K55" s="344"/>
      <c r="L55" s="344"/>
      <c r="M55" s="344"/>
      <c r="N55" s="344"/>
      <c r="O55" s="344"/>
      <c r="P55" s="344"/>
      <c r="Q55" s="348"/>
      <c r="R55" s="190"/>
      <c r="S55" s="190"/>
      <c r="T55" s="190"/>
      <c r="U55" s="190"/>
      <c r="V55" s="190"/>
      <c r="W55" s="190"/>
      <c r="X55" s="190"/>
      <c r="Y55" s="190"/>
    </row>
    <row r="56" spans="1:25" s="221" customFormat="1">
      <c r="A56" s="205" t="s">
        <v>104</v>
      </c>
      <c r="B56" s="541" t="s">
        <v>141</v>
      </c>
      <c r="C56" s="541"/>
      <c r="D56" s="541"/>
      <c r="E56" s="541"/>
      <c r="F56" s="541"/>
      <c r="G56" s="541"/>
      <c r="H56" s="541"/>
      <c r="I56" s="541"/>
      <c r="J56" s="541"/>
      <c r="K56" s="541"/>
      <c r="L56" s="541"/>
      <c r="M56" s="541"/>
      <c r="N56" s="541"/>
      <c r="O56" s="541"/>
      <c r="P56" s="541"/>
      <c r="R56" s="283"/>
      <c r="S56" s="283"/>
      <c r="T56" s="283"/>
      <c r="U56" s="283"/>
      <c r="V56" s="283"/>
      <c r="W56" s="283"/>
      <c r="X56" s="283"/>
      <c r="Y56" s="283"/>
    </row>
    <row r="57" spans="1:25" s="221" customFormat="1">
      <c r="A57" s="205" t="s">
        <v>105</v>
      </c>
      <c r="B57" s="1482" t="s">
        <v>142</v>
      </c>
      <c r="C57" s="1482"/>
      <c r="D57" s="1482"/>
      <c r="E57" s="1482"/>
      <c r="F57" s="1482"/>
      <c r="G57" s="1482"/>
      <c r="H57" s="1482"/>
      <c r="I57" s="1482"/>
      <c r="J57" s="1482"/>
      <c r="K57" s="1482"/>
      <c r="L57" s="1482"/>
      <c r="M57" s="1482"/>
      <c r="N57" s="1482"/>
      <c r="O57" s="1482"/>
      <c r="P57" s="1482"/>
      <c r="R57" s="283"/>
      <c r="S57" s="283"/>
      <c r="T57" s="283"/>
      <c r="U57" s="283"/>
      <c r="V57" s="283"/>
      <c r="W57" s="283"/>
      <c r="X57" s="283"/>
      <c r="Y57" s="283"/>
    </row>
    <row r="58" spans="1:25" s="221" customFormat="1">
      <c r="A58" s="205"/>
      <c r="B58" s="1482"/>
      <c r="C58" s="1482"/>
      <c r="D58" s="1482"/>
      <c r="E58" s="1482"/>
      <c r="F58" s="1482"/>
      <c r="G58" s="1482"/>
      <c r="H58" s="1482"/>
      <c r="I58" s="1482"/>
      <c r="J58" s="1482"/>
      <c r="K58" s="1482"/>
      <c r="L58" s="1482"/>
      <c r="M58" s="1482"/>
      <c r="N58" s="1482"/>
      <c r="O58" s="1482"/>
      <c r="P58" s="1482"/>
      <c r="Q58" s="282"/>
      <c r="R58" s="283"/>
      <c r="S58" s="283"/>
      <c r="T58" s="283"/>
      <c r="U58" s="283"/>
      <c r="V58" s="283"/>
      <c r="W58" s="283"/>
      <c r="X58" s="283"/>
      <c r="Y58" s="283"/>
    </row>
    <row r="59" spans="1:25" s="221" customFormat="1">
      <c r="A59" s="205" t="s">
        <v>106</v>
      </c>
      <c r="B59" s="1480" t="s">
        <v>875</v>
      </c>
      <c r="C59" s="1480"/>
      <c r="D59" s="1480"/>
      <c r="E59" s="1480"/>
      <c r="F59" s="1480"/>
      <c r="G59" s="1480"/>
      <c r="H59" s="1480"/>
      <c r="I59" s="1480"/>
      <c r="J59" s="1480"/>
      <c r="K59" s="1480"/>
      <c r="L59" s="1480"/>
      <c r="M59" s="1480"/>
      <c r="N59" s="1480"/>
      <c r="O59" s="1480"/>
      <c r="P59" s="1480"/>
      <c r="Q59" s="388"/>
      <c r="R59" s="138" t="s">
        <v>19</v>
      </c>
      <c r="S59" s="138"/>
      <c r="T59" s="138"/>
      <c r="U59" s="138"/>
      <c r="V59" s="138"/>
      <c r="W59" s="138"/>
      <c r="X59" s="283"/>
      <c r="Y59" s="283"/>
    </row>
    <row r="60" spans="1:25" s="221" customFormat="1">
      <c r="A60" s="205"/>
      <c r="B60" s="1480"/>
      <c r="C60" s="1480"/>
      <c r="D60" s="1480"/>
      <c r="E60" s="1480"/>
      <c r="F60" s="1480"/>
      <c r="G60" s="1480"/>
      <c r="H60" s="1480"/>
      <c r="I60" s="1480"/>
      <c r="J60" s="1480"/>
      <c r="K60" s="1480"/>
      <c r="L60" s="1480"/>
      <c r="M60" s="1480"/>
      <c r="N60" s="1480"/>
      <c r="O60" s="1480"/>
      <c r="P60" s="1480"/>
      <c r="Q60" s="388"/>
      <c r="R60" s="1474" t="s">
        <v>720</v>
      </c>
      <c r="S60" s="1474"/>
      <c r="T60" s="1474"/>
      <c r="U60" s="1474"/>
      <c r="V60" s="1474"/>
      <c r="W60" s="1474"/>
      <c r="X60" s="283"/>
      <c r="Y60" s="283"/>
    </row>
    <row r="61" spans="1:25" s="221" customFormat="1">
      <c r="A61" s="205" t="s">
        <v>115</v>
      </c>
      <c r="B61" s="541" t="s">
        <v>114</v>
      </c>
      <c r="C61" s="541"/>
      <c r="D61" s="541"/>
      <c r="E61" s="541"/>
      <c r="F61" s="541"/>
      <c r="G61" s="541"/>
      <c r="H61" s="541"/>
      <c r="I61" s="541"/>
      <c r="J61" s="541"/>
      <c r="K61" s="541"/>
      <c r="L61" s="541"/>
      <c r="M61" s="541"/>
      <c r="N61" s="541"/>
      <c r="O61" s="541"/>
      <c r="P61" s="541"/>
      <c r="Q61" s="283"/>
      <c r="R61" s="1474"/>
      <c r="S61" s="1474"/>
      <c r="T61" s="1474"/>
      <c r="U61" s="1474"/>
      <c r="V61" s="1474"/>
      <c r="W61" s="1474"/>
      <c r="X61" s="283"/>
      <c r="Y61" s="283"/>
    </row>
    <row r="62" spans="1:25" s="221" customFormat="1">
      <c r="A62" s="205"/>
      <c r="B62" s="541"/>
      <c r="C62" s="541"/>
      <c r="D62" s="541"/>
      <c r="E62" s="541"/>
      <c r="F62" s="541"/>
      <c r="G62" s="541"/>
      <c r="H62" s="541"/>
      <c r="I62" s="541"/>
      <c r="J62" s="541"/>
      <c r="K62" s="541"/>
      <c r="L62" s="541"/>
      <c r="M62" s="541"/>
      <c r="N62" s="541"/>
      <c r="O62" s="541"/>
      <c r="P62" s="541"/>
      <c r="Q62" s="283"/>
      <c r="R62" s="1474"/>
      <c r="S62" s="1474"/>
      <c r="T62" s="1474"/>
      <c r="U62" s="1474"/>
      <c r="V62" s="1474"/>
      <c r="W62" s="1474"/>
    </row>
    <row r="63" spans="1:25" s="140" customFormat="1">
      <c r="R63" s="1474"/>
      <c r="S63" s="1474"/>
      <c r="T63" s="1474"/>
      <c r="U63" s="1474"/>
      <c r="V63" s="1474"/>
      <c r="W63" s="1474"/>
    </row>
    <row r="64" spans="1:25" s="140" customFormat="1">
      <c r="A64" s="138" t="s">
        <v>19</v>
      </c>
      <c r="B64" s="138"/>
      <c r="C64" s="138"/>
      <c r="D64" s="138"/>
      <c r="E64" s="138"/>
      <c r="F64" s="138"/>
      <c r="G64" s="138"/>
      <c r="H64" s="138"/>
      <c r="I64" s="138"/>
      <c r="J64" s="138"/>
      <c r="K64" s="138"/>
      <c r="L64" s="138"/>
      <c r="M64" s="138"/>
      <c r="N64" s="138"/>
      <c r="O64" s="138"/>
      <c r="P64" s="138"/>
    </row>
    <row r="65" spans="1:16" s="140" customFormat="1">
      <c r="A65" s="138"/>
      <c r="B65" s="1494" t="s">
        <v>1201</v>
      </c>
      <c r="C65" s="1494"/>
      <c r="D65" s="1494"/>
      <c r="E65" s="1494"/>
      <c r="F65" s="1494"/>
      <c r="G65" s="1494"/>
      <c r="H65" s="1494"/>
      <c r="I65" s="1494"/>
      <c r="J65" s="1494"/>
      <c r="K65" s="1494"/>
      <c r="L65" s="1494"/>
      <c r="M65" s="1494"/>
      <c r="N65" s="1494"/>
      <c r="O65" s="1494"/>
      <c r="P65" s="1494"/>
    </row>
    <row r="66" spans="1:16" s="140" customFormat="1">
      <c r="A66" s="138"/>
      <c r="B66" s="1494"/>
      <c r="C66" s="1494"/>
      <c r="D66" s="1494"/>
      <c r="E66" s="1494"/>
      <c r="F66" s="1494"/>
      <c r="G66" s="1494"/>
      <c r="H66" s="1494"/>
      <c r="I66" s="1494"/>
      <c r="J66" s="1494"/>
      <c r="K66" s="1494"/>
      <c r="L66" s="1494"/>
      <c r="M66" s="1494"/>
      <c r="N66" s="1494"/>
      <c r="O66" s="1494"/>
      <c r="P66" s="1494"/>
    </row>
    <row r="67" spans="1:16" s="140" customFormat="1">
      <c r="A67" s="138"/>
      <c r="B67" s="1494"/>
      <c r="C67" s="1494"/>
      <c r="D67" s="1494"/>
      <c r="E67" s="1494"/>
      <c r="F67" s="1494"/>
      <c r="G67" s="1494"/>
      <c r="H67" s="1494"/>
      <c r="I67" s="1494"/>
      <c r="J67" s="1494"/>
      <c r="K67" s="1494"/>
      <c r="L67" s="1494"/>
      <c r="M67" s="1494"/>
      <c r="N67" s="1494"/>
      <c r="O67" s="1494"/>
      <c r="P67" s="1494"/>
    </row>
    <row r="68" spans="1:16" s="140" customFormat="1">
      <c r="A68" s="138"/>
      <c r="B68" s="1494"/>
      <c r="C68" s="1494"/>
      <c r="D68" s="1494"/>
      <c r="E68" s="1494"/>
      <c r="F68" s="1494"/>
      <c r="G68" s="1494"/>
      <c r="H68" s="1494"/>
      <c r="I68" s="1494"/>
      <c r="J68" s="1494"/>
      <c r="K68" s="1494"/>
      <c r="L68" s="1494"/>
      <c r="M68" s="1494"/>
      <c r="N68" s="1494"/>
      <c r="O68" s="1494"/>
      <c r="P68" s="1494"/>
    </row>
    <row r="69" spans="1:16" s="140" customFormat="1"/>
    <row r="70" spans="1:16" s="140" customFormat="1"/>
    <row r="71" spans="1:16" s="140" customFormat="1"/>
    <row r="72" spans="1:16" s="140" customFormat="1"/>
    <row r="73" spans="1:16" s="140" customFormat="1"/>
    <row r="74" spans="1:16" s="140" customFormat="1"/>
    <row r="75" spans="1:16" s="140" customFormat="1"/>
    <row r="76" spans="1:16" s="140" customFormat="1"/>
    <row r="77" spans="1:16" s="140" customFormat="1"/>
    <row r="78" spans="1:16" s="140" customFormat="1"/>
    <row r="79" spans="1:16" s="140" customFormat="1"/>
    <row r="80" spans="1:16" s="140" customFormat="1"/>
    <row r="81" s="140" customFormat="1"/>
    <row r="82" s="140" customFormat="1"/>
    <row r="83" s="140" customFormat="1"/>
    <row r="84" s="140" customFormat="1"/>
    <row r="85" s="140" customFormat="1"/>
  </sheetData>
  <mergeCells count="36">
    <mergeCell ref="A1:F1"/>
    <mergeCell ref="A2:E2"/>
    <mergeCell ref="A3:P3"/>
    <mergeCell ref="A6:C9"/>
    <mergeCell ref="D6:F6"/>
    <mergeCell ref="G6:P6"/>
    <mergeCell ref="D7:F7"/>
    <mergeCell ref="G7:P7"/>
    <mergeCell ref="D4:E4"/>
    <mergeCell ref="F4:P4"/>
    <mergeCell ref="D8:F8"/>
    <mergeCell ref="G8:P8"/>
    <mergeCell ref="D9:F9"/>
    <mergeCell ref="G9:P9"/>
    <mergeCell ref="D25:F30"/>
    <mergeCell ref="B65:P68"/>
    <mergeCell ref="A36:C53"/>
    <mergeCell ref="D48:F53"/>
    <mergeCell ref="G31:H31"/>
    <mergeCell ref="D42:F47"/>
    <mergeCell ref="R60:W63"/>
    <mergeCell ref="K12:P12"/>
    <mergeCell ref="A12:J12"/>
    <mergeCell ref="K35:P35"/>
    <mergeCell ref="A35:J35"/>
    <mergeCell ref="J31:K31"/>
    <mergeCell ref="L31:P31"/>
    <mergeCell ref="B59:P60"/>
    <mergeCell ref="D13:F18"/>
    <mergeCell ref="L54:P54"/>
    <mergeCell ref="D36:F41"/>
    <mergeCell ref="B57:P58"/>
    <mergeCell ref="D19:F24"/>
    <mergeCell ref="G54:H54"/>
    <mergeCell ref="J54:K54"/>
    <mergeCell ref="A13:C30"/>
  </mergeCells>
  <phoneticPr fontId="2"/>
  <printOptions horizontalCentered="1"/>
  <pageMargins left="0.70866141732283472" right="0.70866141732283472" top="0.74803149606299213" bottom="0.55118110236220474" header="0.31496062992125984" footer="0.31496062992125984"/>
  <pageSetup paperSize="9" scale="99" orientation="portrait" blackAndWhite="1"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66FF"/>
    <pageSetUpPr fitToPage="1"/>
  </sheetPr>
  <dimension ref="A1:T156"/>
  <sheetViews>
    <sheetView view="pageBreakPreview" zoomScaleNormal="100" zoomScaleSheetLayoutView="100" workbookViewId="0">
      <selection activeCell="Q2" sqref="Q2"/>
    </sheetView>
  </sheetViews>
  <sheetFormatPr defaultColWidth="9" defaultRowHeight="13"/>
  <cols>
    <col min="1" max="17" width="5.08984375" style="146" customWidth="1"/>
    <col min="18" max="18" width="5.08984375" style="145" customWidth="1"/>
    <col min="19" max="16384" width="9" style="146"/>
  </cols>
  <sheetData>
    <row r="1" spans="1:20" ht="15.75" customHeight="1">
      <c r="A1" s="1392" t="str">
        <f>CONCATENATE("（様式-",INDEX(発注者入力シート!$B$27:$G$31,MATCH(発注者入力シート!L6,発注者入力シート!$C$27:$C$31,0),4),"-２）")</f>
        <v>（様式-３-２）</v>
      </c>
      <c r="B1" s="1392"/>
      <c r="C1" s="1392"/>
      <c r="D1" s="1392"/>
      <c r="E1" s="1392"/>
      <c r="F1" s="1392"/>
      <c r="Q1" s="345" t="s">
        <v>735</v>
      </c>
      <c r="R1" s="273"/>
      <c r="S1" s="4" t="s">
        <v>393</v>
      </c>
      <c r="T1" s="4"/>
    </row>
    <row r="2" spans="1:20" ht="15.75" customHeight="1">
      <c r="A2" s="1392" t="str">
        <f>CONCATENATE("評価項目",INDEX(発注者入力シート!$B$27:$G$31,MATCH(発注者入力シート!L6,発注者入力シート!$C$27:$C$31,0),5),"-",INDEX(発注者入力シート!$B$27:$G$31,MATCH(発注者入力シート!L6,発注者入力シート!$C$27:$C$31,0),6))</f>
        <v>評価項目（２）-①</v>
      </c>
      <c r="B2" s="1392"/>
      <c r="C2" s="1392"/>
      <c r="D2" s="1392"/>
      <c r="E2" s="1392"/>
      <c r="Q2" s="188" t="s">
        <v>1439</v>
      </c>
      <c r="S2" s="4" t="s">
        <v>394</v>
      </c>
      <c r="T2" s="4"/>
    </row>
    <row r="3" spans="1:20" ht="15.75" customHeight="1">
      <c r="A3" s="1407" t="s">
        <v>165</v>
      </c>
      <c r="B3" s="1407"/>
      <c r="C3" s="1407"/>
      <c r="D3" s="1407"/>
      <c r="E3" s="1407"/>
      <c r="F3" s="1407"/>
      <c r="G3" s="1407"/>
      <c r="H3" s="1407"/>
      <c r="I3" s="1407"/>
      <c r="J3" s="1407"/>
      <c r="K3" s="1407"/>
      <c r="L3" s="1407"/>
      <c r="M3" s="1407"/>
      <c r="N3" s="1407"/>
      <c r="O3" s="1407"/>
      <c r="P3" s="1407"/>
      <c r="Q3" s="1407"/>
      <c r="R3" s="267"/>
      <c r="S3" s="147"/>
      <c r="T3" s="4" t="s">
        <v>401</v>
      </c>
    </row>
    <row r="4" spans="1:20" ht="15.75" customHeight="1">
      <c r="A4" s="189"/>
      <c r="B4" s="189"/>
      <c r="C4" s="189"/>
      <c r="D4" s="1404" t="s">
        <v>793</v>
      </c>
      <c r="E4" s="1404"/>
      <c r="F4" s="1403" t="str">
        <f>IF(企業入力シート!C5="","",企業入力シート!C5)</f>
        <v>○○共同企業体</v>
      </c>
      <c r="G4" s="1403"/>
      <c r="H4" s="1403"/>
      <c r="I4" s="1403"/>
      <c r="J4" s="1403"/>
      <c r="K4" s="1403"/>
      <c r="L4" s="1403"/>
      <c r="M4" s="1403"/>
      <c r="N4" s="1403"/>
      <c r="O4" s="1403"/>
      <c r="P4" s="1403"/>
      <c r="Q4" s="1403"/>
      <c r="R4" s="267"/>
      <c r="S4" s="135"/>
      <c r="T4" s="4" t="s">
        <v>396</v>
      </c>
    </row>
    <row r="5" spans="1:20" ht="15.75" customHeight="1">
      <c r="D5" s="1511" t="s">
        <v>795</v>
      </c>
      <c r="E5" s="1511"/>
      <c r="F5" s="1403" t="str">
        <f>IF(企業入力シート!C14="","",企業入力シート!C14)</f>
        <v/>
      </c>
      <c r="G5" s="1403"/>
      <c r="H5" s="1403"/>
      <c r="I5" s="1403"/>
      <c r="J5" s="1403"/>
      <c r="K5" s="1403"/>
      <c r="L5" s="1403"/>
      <c r="M5" s="1403"/>
      <c r="N5" s="1403"/>
      <c r="O5" s="1403"/>
      <c r="P5" s="1403"/>
      <c r="Q5" s="1403"/>
      <c r="R5" s="259"/>
      <c r="S5" s="190"/>
      <c r="T5" s="4"/>
    </row>
    <row r="6" spans="1:20" ht="15.75" customHeight="1">
      <c r="S6" s="4" t="s">
        <v>397</v>
      </c>
      <c r="T6" s="4"/>
    </row>
    <row r="7" spans="1:20" ht="15.75" customHeight="1">
      <c r="S7" s="137"/>
      <c r="T7" s="4" t="s">
        <v>398</v>
      </c>
    </row>
    <row r="8" spans="1:20" ht="15.75" customHeight="1">
      <c r="A8" s="191" t="s">
        <v>20</v>
      </c>
      <c r="B8" s="192" t="s">
        <v>22</v>
      </c>
      <c r="C8" s="1447" t="s">
        <v>24</v>
      </c>
      <c r="D8" s="1447"/>
      <c r="E8" s="1446" t="s">
        <v>25</v>
      </c>
      <c r="F8" s="1447"/>
      <c r="G8" s="1448"/>
      <c r="H8" s="1446" t="s">
        <v>26</v>
      </c>
      <c r="I8" s="1447"/>
      <c r="J8" s="1447"/>
      <c r="K8" s="1447"/>
      <c r="L8" s="1447"/>
      <c r="M8" s="1447"/>
      <c r="N8" s="1447"/>
      <c r="O8" s="1448"/>
      <c r="P8" s="1446" t="s">
        <v>108</v>
      </c>
      <c r="Q8" s="1448"/>
      <c r="R8" s="141"/>
      <c r="S8" s="138"/>
      <c r="T8" s="4" t="s">
        <v>396</v>
      </c>
    </row>
    <row r="9" spans="1:20" ht="15.75" customHeight="1">
      <c r="A9" s="193" t="s">
        <v>21</v>
      </c>
      <c r="B9" s="194" t="s">
        <v>23</v>
      </c>
      <c r="C9" s="1453"/>
      <c r="D9" s="1453"/>
      <c r="E9" s="1531" t="s">
        <v>748</v>
      </c>
      <c r="F9" s="1532"/>
      <c r="G9" s="1533"/>
      <c r="H9" s="1449"/>
      <c r="I9" s="1450"/>
      <c r="J9" s="1450"/>
      <c r="K9" s="1450"/>
      <c r="L9" s="1450"/>
      <c r="M9" s="1450"/>
      <c r="N9" s="1450"/>
      <c r="O9" s="1451"/>
      <c r="P9" s="1452" t="s">
        <v>107</v>
      </c>
      <c r="Q9" s="1454"/>
      <c r="R9" s="141"/>
      <c r="S9" s="4"/>
      <c r="T9" s="4"/>
    </row>
    <row r="10" spans="1:20" ht="15.75" customHeight="1">
      <c r="A10" s="1446">
        <v>1</v>
      </c>
      <c r="B10" s="1512" t="s">
        <v>1404</v>
      </c>
      <c r="C10" s="1514"/>
      <c r="D10" s="1515"/>
      <c r="E10" s="1518"/>
      <c r="F10" s="1519"/>
      <c r="G10" s="1520"/>
      <c r="H10" s="1408"/>
      <c r="I10" s="1409"/>
      <c r="J10" s="1409"/>
      <c r="K10" s="1409"/>
      <c r="L10" s="1409"/>
      <c r="M10" s="1409"/>
      <c r="N10" s="1409"/>
      <c r="O10" s="1410"/>
      <c r="P10" s="1526"/>
      <c r="Q10" s="1524" t="s">
        <v>168</v>
      </c>
      <c r="R10" s="141"/>
      <c r="T10" s="4"/>
    </row>
    <row r="11" spans="1:20" ht="15.75" customHeight="1">
      <c r="A11" s="1449"/>
      <c r="B11" s="1513"/>
      <c r="C11" s="1516"/>
      <c r="D11" s="1517"/>
      <c r="E11" s="1521"/>
      <c r="F11" s="1522"/>
      <c r="G11" s="1523"/>
      <c r="H11" s="1414"/>
      <c r="I11" s="1415"/>
      <c r="J11" s="1415"/>
      <c r="K11" s="1415"/>
      <c r="L11" s="1415"/>
      <c r="M11" s="1415"/>
      <c r="N11" s="1415"/>
      <c r="O11" s="1416"/>
      <c r="P11" s="1430"/>
      <c r="Q11" s="1525"/>
      <c r="R11" s="141"/>
      <c r="T11" s="4"/>
    </row>
    <row r="12" spans="1:20" ht="15.75" customHeight="1">
      <c r="A12" s="1452">
        <v>2</v>
      </c>
      <c r="B12" s="1512" t="str">
        <f>B10</f>
        <v>R2</v>
      </c>
      <c r="C12" s="1514"/>
      <c r="D12" s="1515"/>
      <c r="E12" s="1518"/>
      <c r="F12" s="1519"/>
      <c r="G12" s="1520"/>
      <c r="H12" s="1408"/>
      <c r="I12" s="1409"/>
      <c r="J12" s="1409"/>
      <c r="K12" s="1409"/>
      <c r="L12" s="1409"/>
      <c r="M12" s="1409"/>
      <c r="N12" s="1409"/>
      <c r="O12" s="1410"/>
      <c r="P12" s="1526"/>
      <c r="Q12" s="1524" t="s">
        <v>168</v>
      </c>
      <c r="R12" s="141"/>
    </row>
    <row r="13" spans="1:20" ht="15.75" customHeight="1">
      <c r="A13" s="1452"/>
      <c r="B13" s="1513"/>
      <c r="C13" s="1516"/>
      <c r="D13" s="1517"/>
      <c r="E13" s="1521"/>
      <c r="F13" s="1522"/>
      <c r="G13" s="1523"/>
      <c r="H13" s="1414"/>
      <c r="I13" s="1415"/>
      <c r="J13" s="1415"/>
      <c r="K13" s="1415"/>
      <c r="L13" s="1415"/>
      <c r="M13" s="1415"/>
      <c r="N13" s="1415"/>
      <c r="O13" s="1416"/>
      <c r="P13" s="1430"/>
      <c r="Q13" s="1525"/>
      <c r="R13" s="141"/>
      <c r="S13" s="149" t="s">
        <v>399</v>
      </c>
    </row>
    <row r="14" spans="1:20" ht="15.75" customHeight="1">
      <c r="A14" s="1446">
        <v>3</v>
      </c>
      <c r="B14" s="1512" t="str">
        <f t="shared" ref="B14" si="0">B12</f>
        <v>R2</v>
      </c>
      <c r="C14" s="1514"/>
      <c r="D14" s="1515"/>
      <c r="E14" s="1518"/>
      <c r="F14" s="1519"/>
      <c r="G14" s="1520"/>
      <c r="H14" s="1408"/>
      <c r="I14" s="1409"/>
      <c r="J14" s="1409"/>
      <c r="K14" s="1409"/>
      <c r="L14" s="1409"/>
      <c r="M14" s="1409"/>
      <c r="N14" s="1409"/>
      <c r="O14" s="1410"/>
      <c r="P14" s="1526"/>
      <c r="Q14" s="1524" t="s">
        <v>168</v>
      </c>
      <c r="R14" s="141"/>
      <c r="S14" s="149" t="s">
        <v>400</v>
      </c>
    </row>
    <row r="15" spans="1:20" ht="15.75" customHeight="1">
      <c r="A15" s="1449"/>
      <c r="B15" s="1513"/>
      <c r="C15" s="1516"/>
      <c r="D15" s="1517"/>
      <c r="E15" s="1521"/>
      <c r="F15" s="1522"/>
      <c r="G15" s="1523"/>
      <c r="H15" s="1414"/>
      <c r="I15" s="1415"/>
      <c r="J15" s="1415"/>
      <c r="K15" s="1415"/>
      <c r="L15" s="1415"/>
      <c r="M15" s="1415"/>
      <c r="N15" s="1415"/>
      <c r="O15" s="1416"/>
      <c r="P15" s="1430"/>
      <c r="Q15" s="1525"/>
      <c r="R15" s="141"/>
      <c r="S15" s="149" t="s">
        <v>855</v>
      </c>
    </row>
    <row r="16" spans="1:20" ht="15.75" customHeight="1">
      <c r="A16" s="1452">
        <v>4</v>
      </c>
      <c r="B16" s="1512" t="str">
        <f t="shared" ref="B16" si="1">B14</f>
        <v>R2</v>
      </c>
      <c r="C16" s="1514"/>
      <c r="D16" s="1515"/>
      <c r="E16" s="1518"/>
      <c r="F16" s="1519"/>
      <c r="G16" s="1520"/>
      <c r="H16" s="1408"/>
      <c r="I16" s="1409"/>
      <c r="J16" s="1409"/>
      <c r="K16" s="1409"/>
      <c r="L16" s="1409"/>
      <c r="M16" s="1409"/>
      <c r="N16" s="1409"/>
      <c r="O16" s="1410"/>
      <c r="P16" s="1526"/>
      <c r="Q16" s="1524" t="s">
        <v>168</v>
      </c>
      <c r="R16" s="141"/>
    </row>
    <row r="17" spans="1:18" ht="15.75" customHeight="1">
      <c r="A17" s="1452"/>
      <c r="B17" s="1513"/>
      <c r="C17" s="1516"/>
      <c r="D17" s="1517"/>
      <c r="E17" s="1521"/>
      <c r="F17" s="1522"/>
      <c r="G17" s="1523"/>
      <c r="H17" s="1414"/>
      <c r="I17" s="1415"/>
      <c r="J17" s="1415"/>
      <c r="K17" s="1415"/>
      <c r="L17" s="1415"/>
      <c r="M17" s="1415"/>
      <c r="N17" s="1415"/>
      <c r="O17" s="1416"/>
      <c r="P17" s="1430"/>
      <c r="Q17" s="1525"/>
      <c r="R17" s="141"/>
    </row>
    <row r="18" spans="1:18" ht="15.75" customHeight="1">
      <c r="A18" s="1446">
        <v>5</v>
      </c>
      <c r="B18" s="1512" t="str">
        <f t="shared" ref="B18" si="2">B16</f>
        <v>R2</v>
      </c>
      <c r="C18" s="1514"/>
      <c r="D18" s="1515"/>
      <c r="E18" s="1518"/>
      <c r="F18" s="1519"/>
      <c r="G18" s="1520"/>
      <c r="H18" s="1408"/>
      <c r="I18" s="1409"/>
      <c r="J18" s="1409"/>
      <c r="K18" s="1409"/>
      <c r="L18" s="1409"/>
      <c r="M18" s="1409"/>
      <c r="N18" s="1409"/>
      <c r="O18" s="1410"/>
      <c r="P18" s="1526"/>
      <c r="Q18" s="1524" t="s">
        <v>168</v>
      </c>
      <c r="R18" s="141"/>
    </row>
    <row r="19" spans="1:18" ht="15.75" customHeight="1">
      <c r="A19" s="1449"/>
      <c r="B19" s="1513"/>
      <c r="C19" s="1516"/>
      <c r="D19" s="1517"/>
      <c r="E19" s="1521"/>
      <c r="F19" s="1522"/>
      <c r="G19" s="1523"/>
      <c r="H19" s="1414"/>
      <c r="I19" s="1415"/>
      <c r="J19" s="1415"/>
      <c r="K19" s="1415"/>
      <c r="L19" s="1415"/>
      <c r="M19" s="1415"/>
      <c r="N19" s="1415"/>
      <c r="O19" s="1416"/>
      <c r="P19" s="1430"/>
      <c r="Q19" s="1525"/>
      <c r="R19" s="141"/>
    </row>
    <row r="20" spans="1:18" ht="15.75" customHeight="1">
      <c r="A20" s="1452">
        <v>6</v>
      </c>
      <c r="B20" s="1512" t="str">
        <f t="shared" ref="B20" si="3">B18</f>
        <v>R2</v>
      </c>
      <c r="C20" s="1514"/>
      <c r="D20" s="1515"/>
      <c r="E20" s="1518"/>
      <c r="F20" s="1519"/>
      <c r="G20" s="1520"/>
      <c r="H20" s="1408"/>
      <c r="I20" s="1409"/>
      <c r="J20" s="1409"/>
      <c r="K20" s="1409"/>
      <c r="L20" s="1409"/>
      <c r="M20" s="1409"/>
      <c r="N20" s="1409"/>
      <c r="O20" s="1410"/>
      <c r="P20" s="1526"/>
      <c r="Q20" s="1524" t="s">
        <v>168</v>
      </c>
      <c r="R20" s="141"/>
    </row>
    <row r="21" spans="1:18" ht="15.75" customHeight="1">
      <c r="A21" s="1452"/>
      <c r="B21" s="1513"/>
      <c r="C21" s="1516"/>
      <c r="D21" s="1517"/>
      <c r="E21" s="1521"/>
      <c r="F21" s="1522"/>
      <c r="G21" s="1523"/>
      <c r="H21" s="1414"/>
      <c r="I21" s="1415"/>
      <c r="J21" s="1415"/>
      <c r="K21" s="1415"/>
      <c r="L21" s="1415"/>
      <c r="M21" s="1415"/>
      <c r="N21" s="1415"/>
      <c r="O21" s="1416"/>
      <c r="P21" s="1430"/>
      <c r="Q21" s="1525"/>
      <c r="R21" s="141"/>
    </row>
    <row r="22" spans="1:18" ht="15.75" customHeight="1">
      <c r="A22" s="1446">
        <v>7</v>
      </c>
      <c r="B22" s="1512" t="str">
        <f t="shared" ref="B22" si="4">B20</f>
        <v>R2</v>
      </c>
      <c r="C22" s="1514"/>
      <c r="D22" s="1515"/>
      <c r="E22" s="1518"/>
      <c r="F22" s="1519"/>
      <c r="G22" s="1520"/>
      <c r="H22" s="1408"/>
      <c r="I22" s="1409"/>
      <c r="J22" s="1409"/>
      <c r="K22" s="1409"/>
      <c r="L22" s="1409"/>
      <c r="M22" s="1409"/>
      <c r="N22" s="1409"/>
      <c r="O22" s="1410"/>
      <c r="P22" s="1526"/>
      <c r="Q22" s="1524" t="s">
        <v>168</v>
      </c>
      <c r="R22" s="141"/>
    </row>
    <row r="23" spans="1:18" ht="15.75" customHeight="1">
      <c r="A23" s="1449"/>
      <c r="B23" s="1513"/>
      <c r="C23" s="1516"/>
      <c r="D23" s="1517"/>
      <c r="E23" s="1521"/>
      <c r="F23" s="1522"/>
      <c r="G23" s="1523"/>
      <c r="H23" s="1414"/>
      <c r="I23" s="1415"/>
      <c r="J23" s="1415"/>
      <c r="K23" s="1415"/>
      <c r="L23" s="1415"/>
      <c r="M23" s="1415"/>
      <c r="N23" s="1415"/>
      <c r="O23" s="1416"/>
      <c r="P23" s="1430"/>
      <c r="Q23" s="1525"/>
      <c r="R23" s="141"/>
    </row>
    <row r="24" spans="1:18" ht="15.75" customHeight="1">
      <c r="A24" s="1452">
        <v>8</v>
      </c>
      <c r="B24" s="1512" t="str">
        <f t="shared" ref="B24" si="5">B22</f>
        <v>R2</v>
      </c>
      <c r="C24" s="1514"/>
      <c r="D24" s="1515"/>
      <c r="E24" s="1518"/>
      <c r="F24" s="1519"/>
      <c r="G24" s="1520"/>
      <c r="H24" s="1408"/>
      <c r="I24" s="1409"/>
      <c r="J24" s="1409"/>
      <c r="K24" s="1409"/>
      <c r="L24" s="1409"/>
      <c r="M24" s="1409"/>
      <c r="N24" s="1409"/>
      <c r="O24" s="1410"/>
      <c r="P24" s="1526"/>
      <c r="Q24" s="1524" t="s">
        <v>168</v>
      </c>
      <c r="R24" s="141"/>
    </row>
    <row r="25" spans="1:18" ht="15.75" customHeight="1">
      <c r="A25" s="1452"/>
      <c r="B25" s="1513"/>
      <c r="C25" s="1516"/>
      <c r="D25" s="1517"/>
      <c r="E25" s="1521"/>
      <c r="F25" s="1522"/>
      <c r="G25" s="1523"/>
      <c r="H25" s="1414"/>
      <c r="I25" s="1415"/>
      <c r="J25" s="1415"/>
      <c r="K25" s="1415"/>
      <c r="L25" s="1415"/>
      <c r="M25" s="1415"/>
      <c r="N25" s="1415"/>
      <c r="O25" s="1416"/>
      <c r="P25" s="1430"/>
      <c r="Q25" s="1525"/>
      <c r="R25" s="141"/>
    </row>
    <row r="26" spans="1:18" ht="15.75" customHeight="1">
      <c r="A26" s="1446">
        <v>9</v>
      </c>
      <c r="B26" s="1512" t="str">
        <f t="shared" ref="B26" si="6">B24</f>
        <v>R2</v>
      </c>
      <c r="C26" s="1514"/>
      <c r="D26" s="1515"/>
      <c r="E26" s="1518"/>
      <c r="F26" s="1519"/>
      <c r="G26" s="1520"/>
      <c r="H26" s="1408"/>
      <c r="I26" s="1409"/>
      <c r="J26" s="1409"/>
      <c r="K26" s="1409"/>
      <c r="L26" s="1409"/>
      <c r="M26" s="1409"/>
      <c r="N26" s="1409"/>
      <c r="O26" s="1410"/>
      <c r="P26" s="1526"/>
      <c r="Q26" s="1524" t="s">
        <v>168</v>
      </c>
      <c r="R26" s="141"/>
    </row>
    <row r="27" spans="1:18" ht="15.75" customHeight="1">
      <c r="A27" s="1449"/>
      <c r="B27" s="1513"/>
      <c r="C27" s="1516"/>
      <c r="D27" s="1517"/>
      <c r="E27" s="1521"/>
      <c r="F27" s="1522"/>
      <c r="G27" s="1523"/>
      <c r="H27" s="1414"/>
      <c r="I27" s="1415"/>
      <c r="J27" s="1415"/>
      <c r="K27" s="1415"/>
      <c r="L27" s="1415"/>
      <c r="M27" s="1415"/>
      <c r="N27" s="1415"/>
      <c r="O27" s="1416"/>
      <c r="P27" s="1430"/>
      <c r="Q27" s="1525"/>
      <c r="R27" s="141"/>
    </row>
    <row r="28" spans="1:18" ht="15.75" customHeight="1">
      <c r="A28" s="1452">
        <v>10</v>
      </c>
      <c r="B28" s="1512" t="str">
        <f t="shared" ref="B28" si="7">B26</f>
        <v>R2</v>
      </c>
      <c r="C28" s="1514"/>
      <c r="D28" s="1515"/>
      <c r="E28" s="1518"/>
      <c r="F28" s="1519"/>
      <c r="G28" s="1520"/>
      <c r="H28" s="1408"/>
      <c r="I28" s="1409"/>
      <c r="J28" s="1409"/>
      <c r="K28" s="1409"/>
      <c r="L28" s="1409"/>
      <c r="M28" s="1409"/>
      <c r="N28" s="1409"/>
      <c r="O28" s="1410"/>
      <c r="P28" s="1526"/>
      <c r="Q28" s="1524" t="s">
        <v>168</v>
      </c>
      <c r="R28" s="141"/>
    </row>
    <row r="29" spans="1:18" ht="15.75" customHeight="1">
      <c r="A29" s="1452"/>
      <c r="B29" s="1513"/>
      <c r="C29" s="1516"/>
      <c r="D29" s="1517"/>
      <c r="E29" s="1521"/>
      <c r="F29" s="1522"/>
      <c r="G29" s="1523"/>
      <c r="H29" s="1414"/>
      <c r="I29" s="1415"/>
      <c r="J29" s="1415"/>
      <c r="K29" s="1415"/>
      <c r="L29" s="1415"/>
      <c r="M29" s="1415"/>
      <c r="N29" s="1415"/>
      <c r="O29" s="1416"/>
      <c r="P29" s="1430"/>
      <c r="Q29" s="1525"/>
      <c r="R29" s="141"/>
    </row>
    <row r="30" spans="1:18" ht="15.75" customHeight="1">
      <c r="A30" s="1446">
        <v>11</v>
      </c>
      <c r="B30" s="1512" t="str">
        <f t="shared" ref="B30" si="8">B28</f>
        <v>R2</v>
      </c>
      <c r="C30" s="1514"/>
      <c r="D30" s="1515"/>
      <c r="E30" s="1518"/>
      <c r="F30" s="1519"/>
      <c r="G30" s="1520"/>
      <c r="H30" s="1408"/>
      <c r="I30" s="1409"/>
      <c r="J30" s="1409"/>
      <c r="K30" s="1409"/>
      <c r="L30" s="1409"/>
      <c r="M30" s="1409"/>
      <c r="N30" s="1409"/>
      <c r="O30" s="1410"/>
      <c r="P30" s="1526"/>
      <c r="Q30" s="1524" t="s">
        <v>168</v>
      </c>
      <c r="R30" s="141"/>
    </row>
    <row r="31" spans="1:18" ht="15.75" customHeight="1">
      <c r="A31" s="1449"/>
      <c r="B31" s="1513"/>
      <c r="C31" s="1516"/>
      <c r="D31" s="1517"/>
      <c r="E31" s="1521"/>
      <c r="F31" s="1522"/>
      <c r="G31" s="1523"/>
      <c r="H31" s="1414"/>
      <c r="I31" s="1415"/>
      <c r="J31" s="1415"/>
      <c r="K31" s="1415"/>
      <c r="L31" s="1415"/>
      <c r="M31" s="1415"/>
      <c r="N31" s="1415"/>
      <c r="O31" s="1416"/>
      <c r="P31" s="1430"/>
      <c r="Q31" s="1525"/>
      <c r="R31" s="141"/>
    </row>
    <row r="32" spans="1:18" ht="15.75" customHeight="1">
      <c r="A32" s="1452">
        <v>12</v>
      </c>
      <c r="B32" s="1512" t="str">
        <f t="shared" ref="B32" si="9">B30</f>
        <v>R2</v>
      </c>
      <c r="C32" s="1514"/>
      <c r="D32" s="1515"/>
      <c r="E32" s="1518"/>
      <c r="F32" s="1519"/>
      <c r="G32" s="1520"/>
      <c r="H32" s="1408"/>
      <c r="I32" s="1409"/>
      <c r="J32" s="1409"/>
      <c r="K32" s="1409"/>
      <c r="L32" s="1409"/>
      <c r="M32" s="1409"/>
      <c r="N32" s="1409"/>
      <c r="O32" s="1410"/>
      <c r="P32" s="1526"/>
      <c r="Q32" s="1524" t="s">
        <v>168</v>
      </c>
      <c r="R32" s="141"/>
    </row>
    <row r="33" spans="1:18" ht="15.75" customHeight="1">
      <c r="A33" s="1452"/>
      <c r="B33" s="1513"/>
      <c r="C33" s="1516"/>
      <c r="D33" s="1517"/>
      <c r="E33" s="1521"/>
      <c r="F33" s="1522"/>
      <c r="G33" s="1523"/>
      <c r="H33" s="1414"/>
      <c r="I33" s="1415"/>
      <c r="J33" s="1415"/>
      <c r="K33" s="1415"/>
      <c r="L33" s="1415"/>
      <c r="M33" s="1415"/>
      <c r="N33" s="1415"/>
      <c r="O33" s="1416"/>
      <c r="P33" s="1430"/>
      <c r="Q33" s="1525"/>
      <c r="R33" s="141"/>
    </row>
    <row r="34" spans="1:18" ht="15.75" customHeight="1">
      <c r="A34" s="1446">
        <v>13</v>
      </c>
      <c r="B34" s="1512" t="str">
        <f t="shared" ref="B34" si="10">B32</f>
        <v>R2</v>
      </c>
      <c r="C34" s="1514"/>
      <c r="D34" s="1515"/>
      <c r="E34" s="1518"/>
      <c r="F34" s="1519"/>
      <c r="G34" s="1520"/>
      <c r="H34" s="1408"/>
      <c r="I34" s="1409"/>
      <c r="J34" s="1409"/>
      <c r="K34" s="1409"/>
      <c r="L34" s="1409"/>
      <c r="M34" s="1409"/>
      <c r="N34" s="1409"/>
      <c r="O34" s="1410"/>
      <c r="P34" s="1526"/>
      <c r="Q34" s="1524" t="s">
        <v>168</v>
      </c>
      <c r="R34" s="141"/>
    </row>
    <row r="35" spans="1:18" ht="15.75" customHeight="1">
      <c r="A35" s="1449"/>
      <c r="B35" s="1513"/>
      <c r="C35" s="1516"/>
      <c r="D35" s="1517"/>
      <c r="E35" s="1521"/>
      <c r="F35" s="1522"/>
      <c r="G35" s="1523"/>
      <c r="H35" s="1414"/>
      <c r="I35" s="1415"/>
      <c r="J35" s="1415"/>
      <c r="K35" s="1415"/>
      <c r="L35" s="1415"/>
      <c r="M35" s="1415"/>
      <c r="N35" s="1415"/>
      <c r="O35" s="1416"/>
      <c r="P35" s="1430"/>
      <c r="Q35" s="1525"/>
      <c r="R35" s="141"/>
    </row>
    <row r="36" spans="1:18" ht="15.75" customHeight="1">
      <c r="A36" s="1452">
        <v>14</v>
      </c>
      <c r="B36" s="1512" t="str">
        <f t="shared" ref="B36" si="11">B34</f>
        <v>R2</v>
      </c>
      <c r="C36" s="1514"/>
      <c r="D36" s="1515"/>
      <c r="E36" s="1518"/>
      <c r="F36" s="1519"/>
      <c r="G36" s="1520"/>
      <c r="H36" s="1408"/>
      <c r="I36" s="1409"/>
      <c r="J36" s="1409"/>
      <c r="K36" s="1409"/>
      <c r="L36" s="1409"/>
      <c r="M36" s="1409"/>
      <c r="N36" s="1409"/>
      <c r="O36" s="1410"/>
      <c r="P36" s="1526"/>
      <c r="Q36" s="1524" t="s">
        <v>168</v>
      </c>
      <c r="R36" s="141"/>
    </row>
    <row r="37" spans="1:18" ht="15.75" customHeight="1">
      <c r="A37" s="1452"/>
      <c r="B37" s="1513"/>
      <c r="C37" s="1516"/>
      <c r="D37" s="1517"/>
      <c r="E37" s="1521"/>
      <c r="F37" s="1522"/>
      <c r="G37" s="1523"/>
      <c r="H37" s="1414"/>
      <c r="I37" s="1415"/>
      <c r="J37" s="1415"/>
      <c r="K37" s="1415"/>
      <c r="L37" s="1415"/>
      <c r="M37" s="1415"/>
      <c r="N37" s="1415"/>
      <c r="O37" s="1416"/>
      <c r="P37" s="1430"/>
      <c r="Q37" s="1525"/>
      <c r="R37" s="141"/>
    </row>
    <row r="38" spans="1:18" ht="15.75" customHeight="1">
      <c r="A38" s="1446">
        <v>15</v>
      </c>
      <c r="B38" s="1512" t="str">
        <f t="shared" ref="B38" si="12">B36</f>
        <v>R2</v>
      </c>
      <c r="C38" s="1514"/>
      <c r="D38" s="1515"/>
      <c r="E38" s="1518"/>
      <c r="F38" s="1519"/>
      <c r="G38" s="1520"/>
      <c r="H38" s="1408"/>
      <c r="I38" s="1409"/>
      <c r="J38" s="1409"/>
      <c r="K38" s="1409"/>
      <c r="L38" s="1409"/>
      <c r="M38" s="1409"/>
      <c r="N38" s="1409"/>
      <c r="O38" s="1410"/>
      <c r="P38" s="1526"/>
      <c r="Q38" s="1524" t="s">
        <v>168</v>
      </c>
      <c r="R38" s="141"/>
    </row>
    <row r="39" spans="1:18" ht="15.75" customHeight="1">
      <c r="A39" s="1449"/>
      <c r="B39" s="1513"/>
      <c r="C39" s="1516"/>
      <c r="D39" s="1517"/>
      <c r="E39" s="1521"/>
      <c r="F39" s="1522"/>
      <c r="G39" s="1523"/>
      <c r="H39" s="1414"/>
      <c r="I39" s="1415"/>
      <c r="J39" s="1415"/>
      <c r="K39" s="1415"/>
      <c r="L39" s="1415"/>
      <c r="M39" s="1415"/>
      <c r="N39" s="1415"/>
      <c r="O39" s="1416"/>
      <c r="P39" s="1430"/>
      <c r="Q39" s="1525"/>
      <c r="R39" s="141"/>
    </row>
    <row r="40" spans="1:18" ht="15.75" customHeight="1">
      <c r="A40" s="1452">
        <v>16</v>
      </c>
      <c r="B40" s="1512" t="str">
        <f t="shared" ref="B40" si="13">B38</f>
        <v>R2</v>
      </c>
      <c r="C40" s="1514"/>
      <c r="D40" s="1515"/>
      <c r="E40" s="1518"/>
      <c r="F40" s="1519"/>
      <c r="G40" s="1520"/>
      <c r="H40" s="1408"/>
      <c r="I40" s="1409"/>
      <c r="J40" s="1409"/>
      <c r="K40" s="1409"/>
      <c r="L40" s="1409"/>
      <c r="M40" s="1409"/>
      <c r="N40" s="1409"/>
      <c r="O40" s="1410"/>
      <c r="P40" s="1526"/>
      <c r="Q40" s="1524" t="s">
        <v>168</v>
      </c>
      <c r="R40" s="141"/>
    </row>
    <row r="41" spans="1:18" ht="15.75" customHeight="1">
      <c r="A41" s="1452"/>
      <c r="B41" s="1513"/>
      <c r="C41" s="1516"/>
      <c r="D41" s="1517"/>
      <c r="E41" s="1521"/>
      <c r="F41" s="1522"/>
      <c r="G41" s="1523"/>
      <c r="H41" s="1414"/>
      <c r="I41" s="1415"/>
      <c r="J41" s="1415"/>
      <c r="K41" s="1415"/>
      <c r="L41" s="1415"/>
      <c r="M41" s="1415"/>
      <c r="N41" s="1415"/>
      <c r="O41" s="1416"/>
      <c r="P41" s="1430"/>
      <c r="Q41" s="1525"/>
      <c r="R41" s="141"/>
    </row>
    <row r="42" spans="1:18" ht="15.75" customHeight="1">
      <c r="A42" s="1446">
        <v>17</v>
      </c>
      <c r="B42" s="1512" t="str">
        <f t="shared" ref="B42" si="14">B40</f>
        <v>R2</v>
      </c>
      <c r="C42" s="1514"/>
      <c r="D42" s="1515"/>
      <c r="E42" s="1518"/>
      <c r="F42" s="1519"/>
      <c r="G42" s="1520"/>
      <c r="H42" s="1408"/>
      <c r="I42" s="1409"/>
      <c r="J42" s="1409"/>
      <c r="K42" s="1409"/>
      <c r="L42" s="1409"/>
      <c r="M42" s="1409"/>
      <c r="N42" s="1409"/>
      <c r="O42" s="1410"/>
      <c r="P42" s="1526"/>
      <c r="Q42" s="1524" t="s">
        <v>168</v>
      </c>
      <c r="R42" s="141"/>
    </row>
    <row r="43" spans="1:18" ht="15.75" customHeight="1">
      <c r="A43" s="1449"/>
      <c r="B43" s="1513"/>
      <c r="C43" s="1516"/>
      <c r="D43" s="1517"/>
      <c r="E43" s="1521"/>
      <c r="F43" s="1522"/>
      <c r="G43" s="1523"/>
      <c r="H43" s="1414"/>
      <c r="I43" s="1415"/>
      <c r="J43" s="1415"/>
      <c r="K43" s="1415"/>
      <c r="L43" s="1415"/>
      <c r="M43" s="1415"/>
      <c r="N43" s="1415"/>
      <c r="O43" s="1416"/>
      <c r="P43" s="1430"/>
      <c r="Q43" s="1525"/>
      <c r="R43" s="141"/>
    </row>
    <row r="44" spans="1:18" ht="15.75" customHeight="1">
      <c r="A44" s="1452">
        <v>18</v>
      </c>
      <c r="B44" s="1512" t="str">
        <f t="shared" ref="B44" si="15">B42</f>
        <v>R2</v>
      </c>
      <c r="C44" s="1514"/>
      <c r="D44" s="1515"/>
      <c r="E44" s="1518"/>
      <c r="F44" s="1519"/>
      <c r="G44" s="1520"/>
      <c r="H44" s="1408"/>
      <c r="I44" s="1409"/>
      <c r="J44" s="1409"/>
      <c r="K44" s="1409"/>
      <c r="L44" s="1409"/>
      <c r="M44" s="1409"/>
      <c r="N44" s="1409"/>
      <c r="O44" s="1410"/>
      <c r="P44" s="1526"/>
      <c r="Q44" s="1524" t="s">
        <v>168</v>
      </c>
      <c r="R44" s="141"/>
    </row>
    <row r="45" spans="1:18" ht="15.75" customHeight="1">
      <c r="A45" s="1452"/>
      <c r="B45" s="1513"/>
      <c r="C45" s="1516"/>
      <c r="D45" s="1517"/>
      <c r="E45" s="1521"/>
      <c r="F45" s="1522"/>
      <c r="G45" s="1523"/>
      <c r="H45" s="1414"/>
      <c r="I45" s="1415"/>
      <c r="J45" s="1415"/>
      <c r="K45" s="1415"/>
      <c r="L45" s="1415"/>
      <c r="M45" s="1415"/>
      <c r="N45" s="1415"/>
      <c r="O45" s="1416"/>
      <c r="P45" s="1430"/>
      <c r="Q45" s="1525"/>
      <c r="R45" s="141"/>
    </row>
    <row r="46" spans="1:18" ht="15.75" customHeight="1">
      <c r="A46" s="1446">
        <v>19</v>
      </c>
      <c r="B46" s="1512" t="str">
        <f t="shared" ref="B46" si="16">B44</f>
        <v>R2</v>
      </c>
      <c r="C46" s="1514"/>
      <c r="D46" s="1515"/>
      <c r="E46" s="1518"/>
      <c r="F46" s="1519"/>
      <c r="G46" s="1520"/>
      <c r="H46" s="1408"/>
      <c r="I46" s="1409"/>
      <c r="J46" s="1409"/>
      <c r="K46" s="1409"/>
      <c r="L46" s="1409"/>
      <c r="M46" s="1409"/>
      <c r="N46" s="1409"/>
      <c r="O46" s="1410"/>
      <c r="P46" s="1526"/>
      <c r="Q46" s="1524" t="s">
        <v>168</v>
      </c>
      <c r="R46" s="141"/>
    </row>
    <row r="47" spans="1:18" ht="15.75" customHeight="1">
      <c r="A47" s="1449"/>
      <c r="B47" s="1513"/>
      <c r="C47" s="1516"/>
      <c r="D47" s="1517"/>
      <c r="E47" s="1521"/>
      <c r="F47" s="1522"/>
      <c r="G47" s="1523"/>
      <c r="H47" s="1414"/>
      <c r="I47" s="1415"/>
      <c r="J47" s="1415"/>
      <c r="K47" s="1415"/>
      <c r="L47" s="1415"/>
      <c r="M47" s="1415"/>
      <c r="N47" s="1415"/>
      <c r="O47" s="1416"/>
      <c r="P47" s="1430"/>
      <c r="Q47" s="1525"/>
      <c r="R47" s="141"/>
    </row>
    <row r="48" spans="1:18" ht="15.75" customHeight="1">
      <c r="A48" s="1452">
        <v>20</v>
      </c>
      <c r="B48" s="1512" t="str">
        <f t="shared" ref="B48" si="17">B46</f>
        <v>R2</v>
      </c>
      <c r="C48" s="1514"/>
      <c r="D48" s="1515"/>
      <c r="E48" s="1518"/>
      <c r="F48" s="1519"/>
      <c r="G48" s="1520"/>
      <c r="H48" s="1408"/>
      <c r="I48" s="1409"/>
      <c r="J48" s="1409"/>
      <c r="K48" s="1409"/>
      <c r="L48" s="1409"/>
      <c r="M48" s="1409"/>
      <c r="N48" s="1409"/>
      <c r="O48" s="1410"/>
      <c r="P48" s="1526"/>
      <c r="Q48" s="1524" t="s">
        <v>168</v>
      </c>
      <c r="R48" s="141"/>
    </row>
    <row r="49" spans="1:20" ht="15.75" customHeight="1">
      <c r="A49" s="1449"/>
      <c r="B49" s="1513"/>
      <c r="C49" s="1516"/>
      <c r="D49" s="1517"/>
      <c r="E49" s="1521"/>
      <c r="F49" s="1522"/>
      <c r="G49" s="1523"/>
      <c r="H49" s="1414"/>
      <c r="I49" s="1415"/>
      <c r="J49" s="1415"/>
      <c r="K49" s="1415"/>
      <c r="L49" s="1415"/>
      <c r="M49" s="1415"/>
      <c r="N49" s="1415"/>
      <c r="O49" s="1416"/>
      <c r="P49" s="1430"/>
      <c r="Q49" s="1525"/>
      <c r="R49" s="141"/>
    </row>
    <row r="50" spans="1:20">
      <c r="A50" s="207" t="s">
        <v>104</v>
      </c>
      <c r="B50" s="1529" t="s">
        <v>528</v>
      </c>
      <c r="C50" s="1530"/>
      <c r="D50" s="1530"/>
      <c r="E50" s="1530"/>
      <c r="F50" s="1530"/>
      <c r="G50" s="1530"/>
      <c r="H50" s="1530"/>
      <c r="I50" s="1530"/>
      <c r="J50" s="1530"/>
      <c r="K50" s="1530"/>
      <c r="L50" s="1530"/>
      <c r="M50" s="1530"/>
      <c r="N50" s="1530"/>
      <c r="O50" s="1530"/>
      <c r="P50" s="1530"/>
      <c r="Q50" s="255"/>
      <c r="R50" s="270"/>
    </row>
    <row r="51" spans="1:20">
      <c r="A51" s="207" t="s">
        <v>105</v>
      </c>
      <c r="B51" s="1529" t="s">
        <v>119</v>
      </c>
      <c r="C51" s="1530"/>
      <c r="D51" s="1530"/>
      <c r="E51" s="1530"/>
      <c r="F51" s="1530"/>
      <c r="G51" s="1530"/>
      <c r="H51" s="1530"/>
      <c r="I51" s="1530"/>
      <c r="J51" s="1530"/>
      <c r="K51" s="1530"/>
      <c r="L51" s="1530"/>
      <c r="M51" s="1530"/>
      <c r="N51" s="1530"/>
      <c r="O51" s="1530"/>
      <c r="P51" s="1530"/>
      <c r="Q51" s="1530"/>
      <c r="R51" s="270"/>
    </row>
    <row r="52" spans="1:20" ht="15.75" customHeight="1"/>
    <row r="53" spans="1:20" ht="15.75" customHeight="1">
      <c r="A53" s="1392" t="str">
        <f>CONCATENATE("（様式-",INDEX(発注者入力シート!$B$27:$G$31,MATCH(発注者入力シート!L6,発注者入力シート!$C$27:$C$31,0),4),"-２）")</f>
        <v>（様式-３-２）</v>
      </c>
      <c r="B53" s="1392"/>
      <c r="C53" s="1392"/>
      <c r="D53" s="1392"/>
      <c r="E53" s="1392"/>
      <c r="F53" s="1392"/>
      <c r="Q53" s="345" t="s">
        <v>735</v>
      </c>
      <c r="R53" s="273"/>
      <c r="S53" s="4" t="s">
        <v>393</v>
      </c>
      <c r="T53" s="4"/>
    </row>
    <row r="54" spans="1:20" ht="15.75" customHeight="1">
      <c r="A54" s="1392" t="str">
        <f>CONCATENATE("評価項目",INDEX(発注者入力シート!$B$27:$G$31,MATCH(発注者入力シート!L6,発注者入力シート!$C$27:$C$31,0),5),"-",INDEX(発注者入力シート!$B$27:$G$31,MATCH(発注者入力シート!L6,発注者入力シート!$C$27:$C$31,0),6))</f>
        <v>評価項目（２）-①</v>
      </c>
      <c r="B54" s="1392"/>
      <c r="C54" s="1392"/>
      <c r="D54" s="1392"/>
      <c r="E54" s="1392"/>
      <c r="Q54" s="188" t="str">
        <f>Q2</f>
        <v>【令和２年度完成工事分】</v>
      </c>
      <c r="S54" s="4" t="s">
        <v>394</v>
      </c>
      <c r="T54" s="4"/>
    </row>
    <row r="55" spans="1:20" ht="15.75" customHeight="1">
      <c r="A55" s="1407" t="s">
        <v>166</v>
      </c>
      <c r="B55" s="1407"/>
      <c r="C55" s="1407"/>
      <c r="D55" s="1407"/>
      <c r="E55" s="1407"/>
      <c r="F55" s="1407"/>
      <c r="G55" s="1407"/>
      <c r="H55" s="1407"/>
      <c r="I55" s="1407"/>
      <c r="J55" s="1407"/>
      <c r="K55" s="1407"/>
      <c r="L55" s="1407"/>
      <c r="M55" s="1407"/>
      <c r="N55" s="1407"/>
      <c r="O55" s="1407"/>
      <c r="P55" s="1407"/>
      <c r="Q55" s="1407"/>
      <c r="R55" s="267"/>
      <c r="S55" s="147"/>
      <c r="T55" s="4" t="s">
        <v>401</v>
      </c>
    </row>
    <row r="56" spans="1:20" ht="15.75" customHeight="1">
      <c r="A56" s="189"/>
      <c r="B56" s="189"/>
      <c r="C56" s="189"/>
      <c r="D56" s="189"/>
      <c r="E56" s="189"/>
      <c r="F56" s="189"/>
      <c r="G56" s="189"/>
      <c r="H56" s="189"/>
      <c r="I56" s="189"/>
      <c r="J56" s="189"/>
      <c r="K56" s="189"/>
      <c r="L56" s="189"/>
      <c r="M56" s="189"/>
      <c r="N56" s="189"/>
      <c r="O56" s="189"/>
      <c r="P56" s="189"/>
      <c r="Q56" s="189"/>
      <c r="R56" s="267"/>
      <c r="S56" s="135"/>
      <c r="T56" s="4" t="s">
        <v>396</v>
      </c>
    </row>
    <row r="57" spans="1:20" ht="15.75" customHeight="1">
      <c r="D57" s="1404" t="s">
        <v>793</v>
      </c>
      <c r="E57" s="1404"/>
      <c r="F57" s="1403" t="str">
        <f>IF(企業入力シート!C5="","",企業入力シート!C5)</f>
        <v>○○共同企業体</v>
      </c>
      <c r="G57" s="1403"/>
      <c r="H57" s="1403"/>
      <c r="I57" s="1403"/>
      <c r="J57" s="1403"/>
      <c r="K57" s="1403"/>
      <c r="L57" s="1403"/>
      <c r="M57" s="1403"/>
      <c r="N57" s="1403"/>
      <c r="O57" s="1403"/>
      <c r="P57" s="1403"/>
      <c r="Q57" s="1403"/>
      <c r="R57" s="259"/>
      <c r="S57" s="190"/>
      <c r="T57" s="4"/>
    </row>
    <row r="58" spans="1:20" ht="15.75" customHeight="1">
      <c r="D58" s="1511" t="s">
        <v>795</v>
      </c>
      <c r="E58" s="1511"/>
      <c r="F58" s="1403" t="str">
        <f>IF(企業入力シート!C14="","",企業入力シート!C14)</f>
        <v/>
      </c>
      <c r="G58" s="1403"/>
      <c r="H58" s="1403"/>
      <c r="I58" s="1403"/>
      <c r="J58" s="1403"/>
      <c r="K58" s="1403"/>
      <c r="L58" s="1403"/>
      <c r="M58" s="1403"/>
      <c r="N58" s="1403"/>
      <c r="O58" s="1403"/>
      <c r="P58" s="1403"/>
      <c r="Q58" s="1403"/>
      <c r="S58" s="4" t="s">
        <v>397</v>
      </c>
      <c r="T58" s="4"/>
    </row>
    <row r="59" spans="1:20" ht="15.75" customHeight="1">
      <c r="S59" s="137"/>
      <c r="T59" s="4" t="s">
        <v>398</v>
      </c>
    </row>
    <row r="60" spans="1:20" ht="15.75" customHeight="1">
      <c r="A60" s="191" t="s">
        <v>20</v>
      </c>
      <c r="B60" s="192" t="s">
        <v>22</v>
      </c>
      <c r="C60" s="1447" t="s">
        <v>24</v>
      </c>
      <c r="D60" s="1447"/>
      <c r="E60" s="1446" t="s">
        <v>25</v>
      </c>
      <c r="F60" s="1447"/>
      <c r="G60" s="1448"/>
      <c r="H60" s="1446" t="s">
        <v>26</v>
      </c>
      <c r="I60" s="1447"/>
      <c r="J60" s="1447"/>
      <c r="K60" s="1447"/>
      <c r="L60" s="1447"/>
      <c r="M60" s="1447"/>
      <c r="N60" s="1447"/>
      <c r="O60" s="1448"/>
      <c r="P60" s="1446" t="s">
        <v>108</v>
      </c>
      <c r="Q60" s="1448"/>
      <c r="R60" s="141"/>
      <c r="S60" s="138"/>
      <c r="T60" s="4" t="s">
        <v>396</v>
      </c>
    </row>
    <row r="61" spans="1:20" ht="15.75" customHeight="1">
      <c r="A61" s="193" t="s">
        <v>21</v>
      </c>
      <c r="B61" s="194" t="s">
        <v>23</v>
      </c>
      <c r="C61" s="1453"/>
      <c r="D61" s="1453"/>
      <c r="E61" s="1531" t="s">
        <v>748</v>
      </c>
      <c r="F61" s="1532"/>
      <c r="G61" s="1533"/>
      <c r="H61" s="1449"/>
      <c r="I61" s="1450"/>
      <c r="J61" s="1450"/>
      <c r="K61" s="1450"/>
      <c r="L61" s="1450"/>
      <c r="M61" s="1450"/>
      <c r="N61" s="1450"/>
      <c r="O61" s="1451"/>
      <c r="P61" s="1452" t="s">
        <v>107</v>
      </c>
      <c r="Q61" s="1454"/>
      <c r="R61" s="141"/>
      <c r="S61" s="4"/>
      <c r="T61" s="4"/>
    </row>
    <row r="62" spans="1:20" ht="15.75" customHeight="1">
      <c r="A62" s="1446">
        <v>21</v>
      </c>
      <c r="B62" s="1512" t="str">
        <f>B48</f>
        <v>R2</v>
      </c>
      <c r="C62" s="1514"/>
      <c r="D62" s="1515"/>
      <c r="E62" s="1518"/>
      <c r="F62" s="1519"/>
      <c r="G62" s="1520"/>
      <c r="H62" s="1408"/>
      <c r="I62" s="1409"/>
      <c r="J62" s="1409"/>
      <c r="K62" s="1409"/>
      <c r="L62" s="1409"/>
      <c r="M62" s="1409"/>
      <c r="N62" s="1409"/>
      <c r="O62" s="1410"/>
      <c r="P62" s="1526"/>
      <c r="Q62" s="1524" t="s">
        <v>168</v>
      </c>
      <c r="R62" s="141"/>
      <c r="S62" s="149" t="s">
        <v>399</v>
      </c>
      <c r="T62" s="4"/>
    </row>
    <row r="63" spans="1:20" ht="15.75" customHeight="1">
      <c r="A63" s="1449"/>
      <c r="B63" s="1513"/>
      <c r="C63" s="1516"/>
      <c r="D63" s="1517"/>
      <c r="E63" s="1521"/>
      <c r="F63" s="1522"/>
      <c r="G63" s="1523"/>
      <c r="H63" s="1414"/>
      <c r="I63" s="1415"/>
      <c r="J63" s="1415"/>
      <c r="K63" s="1415"/>
      <c r="L63" s="1415"/>
      <c r="M63" s="1415"/>
      <c r="N63" s="1415"/>
      <c r="O63" s="1416"/>
      <c r="P63" s="1430"/>
      <c r="Q63" s="1525"/>
      <c r="R63" s="141"/>
      <c r="S63" s="149" t="s">
        <v>400</v>
      </c>
      <c r="T63" s="4"/>
    </row>
    <row r="64" spans="1:20" ht="15.75" customHeight="1">
      <c r="A64" s="1452">
        <v>22</v>
      </c>
      <c r="B64" s="1512" t="str">
        <f>B62</f>
        <v>R2</v>
      </c>
      <c r="C64" s="1514"/>
      <c r="D64" s="1515"/>
      <c r="E64" s="1518"/>
      <c r="F64" s="1519"/>
      <c r="G64" s="1520"/>
      <c r="H64" s="1408"/>
      <c r="I64" s="1409"/>
      <c r="J64" s="1409"/>
      <c r="K64" s="1409"/>
      <c r="L64" s="1409"/>
      <c r="M64" s="1409"/>
      <c r="N64" s="1409"/>
      <c r="O64" s="1410"/>
      <c r="P64" s="1526"/>
      <c r="Q64" s="1524" t="s">
        <v>168</v>
      </c>
      <c r="R64" s="141"/>
    </row>
    <row r="65" spans="1:18" ht="15.75" customHeight="1">
      <c r="A65" s="1452"/>
      <c r="B65" s="1513"/>
      <c r="C65" s="1516"/>
      <c r="D65" s="1517"/>
      <c r="E65" s="1521"/>
      <c r="F65" s="1522"/>
      <c r="G65" s="1523"/>
      <c r="H65" s="1414"/>
      <c r="I65" s="1415"/>
      <c r="J65" s="1415"/>
      <c r="K65" s="1415"/>
      <c r="L65" s="1415"/>
      <c r="M65" s="1415"/>
      <c r="N65" s="1415"/>
      <c r="O65" s="1416"/>
      <c r="P65" s="1430"/>
      <c r="Q65" s="1525"/>
      <c r="R65" s="141"/>
    </row>
    <row r="66" spans="1:18" ht="15.75" customHeight="1">
      <c r="A66" s="1446">
        <v>23</v>
      </c>
      <c r="B66" s="1512" t="str">
        <f t="shared" ref="B66" si="18">B64</f>
        <v>R2</v>
      </c>
      <c r="C66" s="1514"/>
      <c r="D66" s="1515"/>
      <c r="E66" s="1518"/>
      <c r="F66" s="1519"/>
      <c r="G66" s="1520"/>
      <c r="H66" s="1408"/>
      <c r="I66" s="1409"/>
      <c r="J66" s="1409"/>
      <c r="K66" s="1409"/>
      <c r="L66" s="1409"/>
      <c r="M66" s="1409"/>
      <c r="N66" s="1409"/>
      <c r="O66" s="1410"/>
      <c r="P66" s="1526"/>
      <c r="Q66" s="1524" t="s">
        <v>168</v>
      </c>
      <c r="R66" s="141"/>
    </row>
    <row r="67" spans="1:18" ht="15.75" customHeight="1">
      <c r="A67" s="1449"/>
      <c r="B67" s="1513"/>
      <c r="C67" s="1516"/>
      <c r="D67" s="1517"/>
      <c r="E67" s="1521"/>
      <c r="F67" s="1522"/>
      <c r="G67" s="1523"/>
      <c r="H67" s="1414"/>
      <c r="I67" s="1415"/>
      <c r="J67" s="1415"/>
      <c r="K67" s="1415"/>
      <c r="L67" s="1415"/>
      <c r="M67" s="1415"/>
      <c r="N67" s="1415"/>
      <c r="O67" s="1416"/>
      <c r="P67" s="1430"/>
      <c r="Q67" s="1525"/>
      <c r="R67" s="141"/>
    </row>
    <row r="68" spans="1:18" ht="15.75" customHeight="1">
      <c r="A68" s="1452">
        <v>24</v>
      </c>
      <c r="B68" s="1512" t="str">
        <f t="shared" ref="B68" si="19">B66</f>
        <v>R2</v>
      </c>
      <c r="C68" s="1514"/>
      <c r="D68" s="1515"/>
      <c r="E68" s="1518"/>
      <c r="F68" s="1519"/>
      <c r="G68" s="1520"/>
      <c r="H68" s="1408"/>
      <c r="I68" s="1409"/>
      <c r="J68" s="1409"/>
      <c r="K68" s="1409"/>
      <c r="L68" s="1409"/>
      <c r="M68" s="1409"/>
      <c r="N68" s="1409"/>
      <c r="O68" s="1410"/>
      <c r="P68" s="1526"/>
      <c r="Q68" s="1524" t="s">
        <v>168</v>
      </c>
      <c r="R68" s="141"/>
    </row>
    <row r="69" spans="1:18" ht="15.75" customHeight="1">
      <c r="A69" s="1452"/>
      <c r="B69" s="1513"/>
      <c r="C69" s="1516"/>
      <c r="D69" s="1517"/>
      <c r="E69" s="1521"/>
      <c r="F69" s="1522"/>
      <c r="G69" s="1523"/>
      <c r="H69" s="1414"/>
      <c r="I69" s="1415"/>
      <c r="J69" s="1415"/>
      <c r="K69" s="1415"/>
      <c r="L69" s="1415"/>
      <c r="M69" s="1415"/>
      <c r="N69" s="1415"/>
      <c r="O69" s="1416"/>
      <c r="P69" s="1430"/>
      <c r="Q69" s="1525"/>
      <c r="R69" s="141"/>
    </row>
    <row r="70" spans="1:18" ht="15.75" customHeight="1">
      <c r="A70" s="1446">
        <v>25</v>
      </c>
      <c r="B70" s="1512" t="str">
        <f t="shared" ref="B70" si="20">B68</f>
        <v>R2</v>
      </c>
      <c r="C70" s="1514"/>
      <c r="D70" s="1515"/>
      <c r="E70" s="1518"/>
      <c r="F70" s="1519"/>
      <c r="G70" s="1520"/>
      <c r="H70" s="1408"/>
      <c r="I70" s="1409"/>
      <c r="J70" s="1409"/>
      <c r="K70" s="1409"/>
      <c r="L70" s="1409"/>
      <c r="M70" s="1409"/>
      <c r="N70" s="1409"/>
      <c r="O70" s="1410"/>
      <c r="P70" s="1526"/>
      <c r="Q70" s="1524" t="s">
        <v>168</v>
      </c>
      <c r="R70" s="141"/>
    </row>
    <row r="71" spans="1:18" ht="15.75" customHeight="1">
      <c r="A71" s="1449"/>
      <c r="B71" s="1513"/>
      <c r="C71" s="1516"/>
      <c r="D71" s="1517"/>
      <c r="E71" s="1521"/>
      <c r="F71" s="1522"/>
      <c r="G71" s="1523"/>
      <c r="H71" s="1414"/>
      <c r="I71" s="1415"/>
      <c r="J71" s="1415"/>
      <c r="K71" s="1415"/>
      <c r="L71" s="1415"/>
      <c r="M71" s="1415"/>
      <c r="N71" s="1415"/>
      <c r="O71" s="1416"/>
      <c r="P71" s="1430"/>
      <c r="Q71" s="1525"/>
      <c r="R71" s="141"/>
    </row>
    <row r="72" spans="1:18" ht="15.75" customHeight="1">
      <c r="A72" s="1452">
        <v>26</v>
      </c>
      <c r="B72" s="1512" t="str">
        <f t="shared" ref="B72" si="21">B70</f>
        <v>R2</v>
      </c>
      <c r="C72" s="1514"/>
      <c r="D72" s="1515"/>
      <c r="E72" s="1518"/>
      <c r="F72" s="1519"/>
      <c r="G72" s="1520"/>
      <c r="H72" s="1408"/>
      <c r="I72" s="1409"/>
      <c r="J72" s="1409"/>
      <c r="K72" s="1409"/>
      <c r="L72" s="1409"/>
      <c r="M72" s="1409"/>
      <c r="N72" s="1409"/>
      <c r="O72" s="1410"/>
      <c r="P72" s="1526"/>
      <c r="Q72" s="1524" t="s">
        <v>168</v>
      </c>
      <c r="R72" s="141"/>
    </row>
    <row r="73" spans="1:18" ht="15.75" customHeight="1">
      <c r="A73" s="1452"/>
      <c r="B73" s="1513"/>
      <c r="C73" s="1516"/>
      <c r="D73" s="1517"/>
      <c r="E73" s="1521"/>
      <c r="F73" s="1522"/>
      <c r="G73" s="1523"/>
      <c r="H73" s="1414"/>
      <c r="I73" s="1415"/>
      <c r="J73" s="1415"/>
      <c r="K73" s="1415"/>
      <c r="L73" s="1415"/>
      <c r="M73" s="1415"/>
      <c r="N73" s="1415"/>
      <c r="O73" s="1416"/>
      <c r="P73" s="1430"/>
      <c r="Q73" s="1525"/>
      <c r="R73" s="141"/>
    </row>
    <row r="74" spans="1:18" ht="15.75" customHeight="1">
      <c r="A74" s="1446">
        <v>27</v>
      </c>
      <c r="B74" s="1512" t="str">
        <f t="shared" ref="B74" si="22">B72</f>
        <v>R2</v>
      </c>
      <c r="C74" s="1514"/>
      <c r="D74" s="1515"/>
      <c r="E74" s="1518"/>
      <c r="F74" s="1519"/>
      <c r="G74" s="1520"/>
      <c r="H74" s="1408"/>
      <c r="I74" s="1409"/>
      <c r="J74" s="1409"/>
      <c r="K74" s="1409"/>
      <c r="L74" s="1409"/>
      <c r="M74" s="1409"/>
      <c r="N74" s="1409"/>
      <c r="O74" s="1410"/>
      <c r="P74" s="1526"/>
      <c r="Q74" s="1524" t="s">
        <v>168</v>
      </c>
      <c r="R74" s="141"/>
    </row>
    <row r="75" spans="1:18" ht="15.75" customHeight="1">
      <c r="A75" s="1449"/>
      <c r="B75" s="1513"/>
      <c r="C75" s="1516"/>
      <c r="D75" s="1517"/>
      <c r="E75" s="1521"/>
      <c r="F75" s="1522"/>
      <c r="G75" s="1523"/>
      <c r="H75" s="1414"/>
      <c r="I75" s="1415"/>
      <c r="J75" s="1415"/>
      <c r="K75" s="1415"/>
      <c r="L75" s="1415"/>
      <c r="M75" s="1415"/>
      <c r="N75" s="1415"/>
      <c r="O75" s="1416"/>
      <c r="P75" s="1430"/>
      <c r="Q75" s="1525"/>
      <c r="R75" s="141"/>
    </row>
    <row r="76" spans="1:18" ht="15.75" customHeight="1">
      <c r="A76" s="1452">
        <v>28</v>
      </c>
      <c r="B76" s="1512" t="str">
        <f t="shared" ref="B76" si="23">B74</f>
        <v>R2</v>
      </c>
      <c r="C76" s="1514"/>
      <c r="D76" s="1515"/>
      <c r="E76" s="1518"/>
      <c r="F76" s="1519"/>
      <c r="G76" s="1520"/>
      <c r="H76" s="1408"/>
      <c r="I76" s="1409"/>
      <c r="J76" s="1409"/>
      <c r="K76" s="1409"/>
      <c r="L76" s="1409"/>
      <c r="M76" s="1409"/>
      <c r="N76" s="1409"/>
      <c r="O76" s="1410"/>
      <c r="P76" s="1526"/>
      <c r="Q76" s="1524" t="s">
        <v>168</v>
      </c>
      <c r="R76" s="141"/>
    </row>
    <row r="77" spans="1:18" ht="15.75" customHeight="1">
      <c r="A77" s="1452"/>
      <c r="B77" s="1513"/>
      <c r="C77" s="1516"/>
      <c r="D77" s="1517"/>
      <c r="E77" s="1521"/>
      <c r="F77" s="1522"/>
      <c r="G77" s="1523"/>
      <c r="H77" s="1414"/>
      <c r="I77" s="1415"/>
      <c r="J77" s="1415"/>
      <c r="K77" s="1415"/>
      <c r="L77" s="1415"/>
      <c r="M77" s="1415"/>
      <c r="N77" s="1415"/>
      <c r="O77" s="1416"/>
      <c r="P77" s="1430"/>
      <c r="Q77" s="1525"/>
      <c r="R77" s="141"/>
    </row>
    <row r="78" spans="1:18" ht="15.75" customHeight="1">
      <c r="A78" s="1446">
        <v>29</v>
      </c>
      <c r="B78" s="1512" t="str">
        <f t="shared" ref="B78" si="24">B76</f>
        <v>R2</v>
      </c>
      <c r="C78" s="1514"/>
      <c r="D78" s="1515"/>
      <c r="E78" s="1518"/>
      <c r="F78" s="1519"/>
      <c r="G78" s="1520"/>
      <c r="H78" s="1408"/>
      <c r="I78" s="1409"/>
      <c r="J78" s="1409"/>
      <c r="K78" s="1409"/>
      <c r="L78" s="1409"/>
      <c r="M78" s="1409"/>
      <c r="N78" s="1409"/>
      <c r="O78" s="1410"/>
      <c r="P78" s="1526"/>
      <c r="Q78" s="1524" t="s">
        <v>168</v>
      </c>
      <c r="R78" s="141"/>
    </row>
    <row r="79" spans="1:18" ht="15.75" customHeight="1">
      <c r="A79" s="1449"/>
      <c r="B79" s="1513"/>
      <c r="C79" s="1516"/>
      <c r="D79" s="1517"/>
      <c r="E79" s="1521"/>
      <c r="F79" s="1522"/>
      <c r="G79" s="1523"/>
      <c r="H79" s="1414"/>
      <c r="I79" s="1415"/>
      <c r="J79" s="1415"/>
      <c r="K79" s="1415"/>
      <c r="L79" s="1415"/>
      <c r="M79" s="1415"/>
      <c r="N79" s="1415"/>
      <c r="O79" s="1416"/>
      <c r="P79" s="1430"/>
      <c r="Q79" s="1525"/>
      <c r="R79" s="141"/>
    </row>
    <row r="80" spans="1:18" ht="15.75" customHeight="1">
      <c r="A80" s="1452">
        <v>30</v>
      </c>
      <c r="B80" s="1512" t="str">
        <f t="shared" ref="B80" si="25">B78</f>
        <v>R2</v>
      </c>
      <c r="C80" s="1514"/>
      <c r="D80" s="1515"/>
      <c r="E80" s="1518"/>
      <c r="F80" s="1519"/>
      <c r="G80" s="1520"/>
      <c r="H80" s="1408"/>
      <c r="I80" s="1409"/>
      <c r="J80" s="1409"/>
      <c r="K80" s="1409"/>
      <c r="L80" s="1409"/>
      <c r="M80" s="1409"/>
      <c r="N80" s="1409"/>
      <c r="O80" s="1410"/>
      <c r="P80" s="1526"/>
      <c r="Q80" s="1524" t="s">
        <v>168</v>
      </c>
      <c r="R80" s="141"/>
    </row>
    <row r="81" spans="1:18" ht="15.75" customHeight="1">
      <c r="A81" s="1452"/>
      <c r="B81" s="1513"/>
      <c r="C81" s="1516"/>
      <c r="D81" s="1517"/>
      <c r="E81" s="1521"/>
      <c r="F81" s="1522"/>
      <c r="G81" s="1523"/>
      <c r="H81" s="1414"/>
      <c r="I81" s="1415"/>
      <c r="J81" s="1415"/>
      <c r="K81" s="1415"/>
      <c r="L81" s="1415"/>
      <c r="M81" s="1415"/>
      <c r="N81" s="1415"/>
      <c r="O81" s="1416"/>
      <c r="P81" s="1430"/>
      <c r="Q81" s="1525"/>
      <c r="R81" s="141"/>
    </row>
    <row r="82" spans="1:18" ht="15.75" customHeight="1">
      <c r="A82" s="1446">
        <v>31</v>
      </c>
      <c r="B82" s="1512" t="str">
        <f t="shared" ref="B82" si="26">B80</f>
        <v>R2</v>
      </c>
      <c r="C82" s="1514"/>
      <c r="D82" s="1515"/>
      <c r="E82" s="1518"/>
      <c r="F82" s="1519"/>
      <c r="G82" s="1520"/>
      <c r="H82" s="1408"/>
      <c r="I82" s="1409"/>
      <c r="J82" s="1409"/>
      <c r="K82" s="1409"/>
      <c r="L82" s="1409"/>
      <c r="M82" s="1409"/>
      <c r="N82" s="1409"/>
      <c r="O82" s="1410"/>
      <c r="P82" s="1526"/>
      <c r="Q82" s="1524" t="s">
        <v>168</v>
      </c>
      <c r="R82" s="141"/>
    </row>
    <row r="83" spans="1:18" ht="15.75" customHeight="1">
      <c r="A83" s="1449"/>
      <c r="B83" s="1513"/>
      <c r="C83" s="1516"/>
      <c r="D83" s="1517"/>
      <c r="E83" s="1521"/>
      <c r="F83" s="1522"/>
      <c r="G83" s="1523"/>
      <c r="H83" s="1414"/>
      <c r="I83" s="1415"/>
      <c r="J83" s="1415"/>
      <c r="K83" s="1415"/>
      <c r="L83" s="1415"/>
      <c r="M83" s="1415"/>
      <c r="N83" s="1415"/>
      <c r="O83" s="1416"/>
      <c r="P83" s="1430"/>
      <c r="Q83" s="1525"/>
      <c r="R83" s="141"/>
    </row>
    <row r="84" spans="1:18" ht="15.75" customHeight="1">
      <c r="A84" s="1452">
        <v>32</v>
      </c>
      <c r="B84" s="1512" t="str">
        <f t="shared" ref="B84" si="27">B82</f>
        <v>R2</v>
      </c>
      <c r="C84" s="1514"/>
      <c r="D84" s="1515"/>
      <c r="E84" s="1518"/>
      <c r="F84" s="1519"/>
      <c r="G84" s="1520"/>
      <c r="H84" s="1408"/>
      <c r="I84" s="1409"/>
      <c r="J84" s="1409"/>
      <c r="K84" s="1409"/>
      <c r="L84" s="1409"/>
      <c r="M84" s="1409"/>
      <c r="N84" s="1409"/>
      <c r="O84" s="1410"/>
      <c r="P84" s="1526"/>
      <c r="Q84" s="1524" t="s">
        <v>168</v>
      </c>
      <c r="R84" s="141"/>
    </row>
    <row r="85" spans="1:18" ht="15.75" customHeight="1">
      <c r="A85" s="1452"/>
      <c r="B85" s="1513"/>
      <c r="C85" s="1516"/>
      <c r="D85" s="1517"/>
      <c r="E85" s="1521"/>
      <c r="F85" s="1522"/>
      <c r="G85" s="1523"/>
      <c r="H85" s="1414"/>
      <c r="I85" s="1415"/>
      <c r="J85" s="1415"/>
      <c r="K85" s="1415"/>
      <c r="L85" s="1415"/>
      <c r="M85" s="1415"/>
      <c r="N85" s="1415"/>
      <c r="O85" s="1416"/>
      <c r="P85" s="1430"/>
      <c r="Q85" s="1525"/>
      <c r="R85" s="141"/>
    </row>
    <row r="86" spans="1:18" ht="15.75" customHeight="1">
      <c r="A86" s="1446">
        <v>33</v>
      </c>
      <c r="B86" s="1512" t="str">
        <f t="shared" ref="B86" si="28">B84</f>
        <v>R2</v>
      </c>
      <c r="C86" s="1514"/>
      <c r="D86" s="1515"/>
      <c r="E86" s="1518"/>
      <c r="F86" s="1519"/>
      <c r="G86" s="1520"/>
      <c r="H86" s="1408"/>
      <c r="I86" s="1409"/>
      <c r="J86" s="1409"/>
      <c r="K86" s="1409"/>
      <c r="L86" s="1409"/>
      <c r="M86" s="1409"/>
      <c r="N86" s="1409"/>
      <c r="O86" s="1410"/>
      <c r="P86" s="1526"/>
      <c r="Q86" s="1524" t="s">
        <v>168</v>
      </c>
      <c r="R86" s="141"/>
    </row>
    <row r="87" spans="1:18" ht="15.75" customHeight="1">
      <c r="A87" s="1449"/>
      <c r="B87" s="1513"/>
      <c r="C87" s="1516"/>
      <c r="D87" s="1517"/>
      <c r="E87" s="1521"/>
      <c r="F87" s="1522"/>
      <c r="G87" s="1523"/>
      <c r="H87" s="1414"/>
      <c r="I87" s="1415"/>
      <c r="J87" s="1415"/>
      <c r="K87" s="1415"/>
      <c r="L87" s="1415"/>
      <c r="M87" s="1415"/>
      <c r="N87" s="1415"/>
      <c r="O87" s="1416"/>
      <c r="P87" s="1430"/>
      <c r="Q87" s="1525"/>
      <c r="R87" s="141"/>
    </row>
    <row r="88" spans="1:18" ht="15.75" customHeight="1">
      <c r="A88" s="1452">
        <v>34</v>
      </c>
      <c r="B88" s="1512" t="str">
        <f t="shared" ref="B88" si="29">B86</f>
        <v>R2</v>
      </c>
      <c r="C88" s="1514"/>
      <c r="D88" s="1515"/>
      <c r="E88" s="1518"/>
      <c r="F88" s="1519"/>
      <c r="G88" s="1520"/>
      <c r="H88" s="1408"/>
      <c r="I88" s="1409"/>
      <c r="J88" s="1409"/>
      <c r="K88" s="1409"/>
      <c r="L88" s="1409"/>
      <c r="M88" s="1409"/>
      <c r="N88" s="1409"/>
      <c r="O88" s="1410"/>
      <c r="P88" s="1526"/>
      <c r="Q88" s="1524" t="s">
        <v>168</v>
      </c>
      <c r="R88" s="141"/>
    </row>
    <row r="89" spans="1:18" ht="15.75" customHeight="1">
      <c r="A89" s="1452"/>
      <c r="B89" s="1513"/>
      <c r="C89" s="1516"/>
      <c r="D89" s="1517"/>
      <c r="E89" s="1521"/>
      <c r="F89" s="1522"/>
      <c r="G89" s="1523"/>
      <c r="H89" s="1414"/>
      <c r="I89" s="1415"/>
      <c r="J89" s="1415"/>
      <c r="K89" s="1415"/>
      <c r="L89" s="1415"/>
      <c r="M89" s="1415"/>
      <c r="N89" s="1415"/>
      <c r="O89" s="1416"/>
      <c r="P89" s="1430"/>
      <c r="Q89" s="1525"/>
      <c r="R89" s="141"/>
    </row>
    <row r="90" spans="1:18" ht="15.75" customHeight="1">
      <c r="A90" s="1446">
        <v>35</v>
      </c>
      <c r="B90" s="1512" t="str">
        <f t="shared" ref="B90" si="30">B88</f>
        <v>R2</v>
      </c>
      <c r="C90" s="1514"/>
      <c r="D90" s="1515"/>
      <c r="E90" s="1518"/>
      <c r="F90" s="1519"/>
      <c r="G90" s="1520"/>
      <c r="H90" s="1408"/>
      <c r="I90" s="1409"/>
      <c r="J90" s="1409"/>
      <c r="K90" s="1409"/>
      <c r="L90" s="1409"/>
      <c r="M90" s="1409"/>
      <c r="N90" s="1409"/>
      <c r="O90" s="1410"/>
      <c r="P90" s="1526"/>
      <c r="Q90" s="1524" t="s">
        <v>168</v>
      </c>
      <c r="R90" s="141"/>
    </row>
    <row r="91" spans="1:18" ht="15.75" customHeight="1">
      <c r="A91" s="1449"/>
      <c r="B91" s="1513"/>
      <c r="C91" s="1516"/>
      <c r="D91" s="1517"/>
      <c r="E91" s="1521"/>
      <c r="F91" s="1522"/>
      <c r="G91" s="1523"/>
      <c r="H91" s="1414"/>
      <c r="I91" s="1415"/>
      <c r="J91" s="1415"/>
      <c r="K91" s="1415"/>
      <c r="L91" s="1415"/>
      <c r="M91" s="1415"/>
      <c r="N91" s="1415"/>
      <c r="O91" s="1416"/>
      <c r="P91" s="1430"/>
      <c r="Q91" s="1525"/>
      <c r="R91" s="141"/>
    </row>
    <row r="92" spans="1:18" ht="15.75" customHeight="1">
      <c r="A92" s="1452">
        <v>36</v>
      </c>
      <c r="B92" s="1512" t="str">
        <f t="shared" ref="B92" si="31">B90</f>
        <v>R2</v>
      </c>
      <c r="C92" s="1514"/>
      <c r="D92" s="1515"/>
      <c r="E92" s="1518"/>
      <c r="F92" s="1519"/>
      <c r="G92" s="1520"/>
      <c r="H92" s="1408"/>
      <c r="I92" s="1409"/>
      <c r="J92" s="1409"/>
      <c r="K92" s="1409"/>
      <c r="L92" s="1409"/>
      <c r="M92" s="1409"/>
      <c r="N92" s="1409"/>
      <c r="O92" s="1410"/>
      <c r="P92" s="1526"/>
      <c r="Q92" s="1524" t="s">
        <v>168</v>
      </c>
      <c r="R92" s="141"/>
    </row>
    <row r="93" spans="1:18" ht="15.75" customHeight="1">
      <c r="A93" s="1452"/>
      <c r="B93" s="1513"/>
      <c r="C93" s="1516"/>
      <c r="D93" s="1517"/>
      <c r="E93" s="1521"/>
      <c r="F93" s="1522"/>
      <c r="G93" s="1523"/>
      <c r="H93" s="1414"/>
      <c r="I93" s="1415"/>
      <c r="J93" s="1415"/>
      <c r="K93" s="1415"/>
      <c r="L93" s="1415"/>
      <c r="M93" s="1415"/>
      <c r="N93" s="1415"/>
      <c r="O93" s="1416"/>
      <c r="P93" s="1430"/>
      <c r="Q93" s="1525"/>
      <c r="R93" s="141"/>
    </row>
    <row r="94" spans="1:18" ht="15.75" customHeight="1">
      <c r="A94" s="1446">
        <v>37</v>
      </c>
      <c r="B94" s="1512" t="str">
        <f t="shared" ref="B94" si="32">B92</f>
        <v>R2</v>
      </c>
      <c r="C94" s="1514"/>
      <c r="D94" s="1515"/>
      <c r="E94" s="1518"/>
      <c r="F94" s="1519"/>
      <c r="G94" s="1520"/>
      <c r="H94" s="1408"/>
      <c r="I94" s="1409"/>
      <c r="J94" s="1409"/>
      <c r="K94" s="1409"/>
      <c r="L94" s="1409"/>
      <c r="M94" s="1409"/>
      <c r="N94" s="1409"/>
      <c r="O94" s="1410"/>
      <c r="P94" s="1526"/>
      <c r="Q94" s="1524" t="s">
        <v>168</v>
      </c>
      <c r="R94" s="141"/>
    </row>
    <row r="95" spans="1:18" ht="15.75" customHeight="1">
      <c r="A95" s="1449"/>
      <c r="B95" s="1513"/>
      <c r="C95" s="1516"/>
      <c r="D95" s="1517"/>
      <c r="E95" s="1521"/>
      <c r="F95" s="1522"/>
      <c r="G95" s="1523"/>
      <c r="H95" s="1414"/>
      <c r="I95" s="1415"/>
      <c r="J95" s="1415"/>
      <c r="K95" s="1415"/>
      <c r="L95" s="1415"/>
      <c r="M95" s="1415"/>
      <c r="N95" s="1415"/>
      <c r="O95" s="1416"/>
      <c r="P95" s="1430"/>
      <c r="Q95" s="1525"/>
      <c r="R95" s="141"/>
    </row>
    <row r="96" spans="1:18" ht="15.75" customHeight="1">
      <c r="A96" s="1452">
        <v>38</v>
      </c>
      <c r="B96" s="1512" t="str">
        <f t="shared" ref="B96" si="33">B94</f>
        <v>R2</v>
      </c>
      <c r="C96" s="1514"/>
      <c r="D96" s="1515"/>
      <c r="E96" s="1518"/>
      <c r="F96" s="1519"/>
      <c r="G96" s="1520"/>
      <c r="H96" s="1408"/>
      <c r="I96" s="1409"/>
      <c r="J96" s="1409"/>
      <c r="K96" s="1409"/>
      <c r="L96" s="1409"/>
      <c r="M96" s="1409"/>
      <c r="N96" s="1409"/>
      <c r="O96" s="1410"/>
      <c r="P96" s="1526"/>
      <c r="Q96" s="1524" t="s">
        <v>168</v>
      </c>
      <c r="R96" s="141"/>
    </row>
    <row r="97" spans="1:20" ht="15.75" customHeight="1">
      <c r="A97" s="1452"/>
      <c r="B97" s="1513"/>
      <c r="C97" s="1516"/>
      <c r="D97" s="1517"/>
      <c r="E97" s="1521"/>
      <c r="F97" s="1522"/>
      <c r="G97" s="1523"/>
      <c r="H97" s="1414"/>
      <c r="I97" s="1415"/>
      <c r="J97" s="1415"/>
      <c r="K97" s="1415"/>
      <c r="L97" s="1415"/>
      <c r="M97" s="1415"/>
      <c r="N97" s="1415"/>
      <c r="O97" s="1416"/>
      <c r="P97" s="1430"/>
      <c r="Q97" s="1525"/>
      <c r="R97" s="141"/>
    </row>
    <row r="98" spans="1:20" ht="15.75" customHeight="1">
      <c r="A98" s="1446">
        <v>39</v>
      </c>
      <c r="B98" s="1512" t="str">
        <f t="shared" ref="B98" si="34">B96</f>
        <v>R2</v>
      </c>
      <c r="C98" s="1514"/>
      <c r="D98" s="1515"/>
      <c r="E98" s="1518"/>
      <c r="F98" s="1519"/>
      <c r="G98" s="1520"/>
      <c r="H98" s="1408"/>
      <c r="I98" s="1409"/>
      <c r="J98" s="1409"/>
      <c r="K98" s="1409"/>
      <c r="L98" s="1409"/>
      <c r="M98" s="1409"/>
      <c r="N98" s="1409"/>
      <c r="O98" s="1410"/>
      <c r="P98" s="1526"/>
      <c r="Q98" s="1524" t="s">
        <v>168</v>
      </c>
      <c r="R98" s="141"/>
    </row>
    <row r="99" spans="1:20" ht="15.75" customHeight="1">
      <c r="A99" s="1449"/>
      <c r="B99" s="1513"/>
      <c r="C99" s="1516"/>
      <c r="D99" s="1517"/>
      <c r="E99" s="1521"/>
      <c r="F99" s="1522"/>
      <c r="G99" s="1523"/>
      <c r="H99" s="1414"/>
      <c r="I99" s="1415"/>
      <c r="J99" s="1415"/>
      <c r="K99" s="1415"/>
      <c r="L99" s="1415"/>
      <c r="M99" s="1415"/>
      <c r="N99" s="1415"/>
      <c r="O99" s="1416"/>
      <c r="P99" s="1430"/>
      <c r="Q99" s="1525"/>
      <c r="R99" s="141"/>
    </row>
    <row r="100" spans="1:20" ht="15.75" customHeight="1">
      <c r="A100" s="1527">
        <v>40</v>
      </c>
      <c r="B100" s="1512" t="str">
        <f t="shared" ref="B100" si="35">B98</f>
        <v>R2</v>
      </c>
      <c r="C100" s="1514"/>
      <c r="D100" s="1515"/>
      <c r="E100" s="1518"/>
      <c r="F100" s="1519"/>
      <c r="G100" s="1520"/>
      <c r="H100" s="1408"/>
      <c r="I100" s="1409"/>
      <c r="J100" s="1409"/>
      <c r="K100" s="1409"/>
      <c r="L100" s="1409"/>
      <c r="M100" s="1409"/>
      <c r="N100" s="1409"/>
      <c r="O100" s="1410"/>
      <c r="P100" s="1526"/>
      <c r="Q100" s="1524" t="s">
        <v>168</v>
      </c>
      <c r="R100" s="141"/>
    </row>
    <row r="101" spans="1:20" ht="15.75" customHeight="1">
      <c r="A101" s="1528"/>
      <c r="B101" s="1513"/>
      <c r="C101" s="1516"/>
      <c r="D101" s="1517"/>
      <c r="E101" s="1521"/>
      <c r="F101" s="1522"/>
      <c r="G101" s="1523"/>
      <c r="H101" s="1414"/>
      <c r="I101" s="1415"/>
      <c r="J101" s="1415"/>
      <c r="K101" s="1415"/>
      <c r="L101" s="1415"/>
      <c r="M101" s="1415"/>
      <c r="N101" s="1415"/>
      <c r="O101" s="1416"/>
      <c r="P101" s="1430"/>
      <c r="Q101" s="1525"/>
      <c r="R101" s="141"/>
    </row>
    <row r="102" spans="1:20">
      <c r="A102" s="207" t="s">
        <v>104</v>
      </c>
      <c r="B102" s="1529" t="s">
        <v>528</v>
      </c>
      <c r="C102" s="1530"/>
      <c r="D102" s="1530"/>
      <c r="E102" s="1530"/>
      <c r="F102" s="1530"/>
      <c r="G102" s="1530"/>
      <c r="H102" s="1530"/>
      <c r="I102" s="1530"/>
      <c r="J102" s="1530"/>
      <c r="K102" s="1530"/>
      <c r="L102" s="1530"/>
      <c r="M102" s="1530"/>
      <c r="N102" s="1530"/>
      <c r="O102" s="1530"/>
      <c r="P102" s="1530"/>
      <c r="Q102" s="255"/>
      <c r="R102" s="270"/>
    </row>
    <row r="103" spans="1:20">
      <c r="A103" s="207" t="s">
        <v>105</v>
      </c>
      <c r="B103" s="1529" t="s">
        <v>119</v>
      </c>
      <c r="C103" s="1530"/>
      <c r="D103" s="1530"/>
      <c r="E103" s="1530"/>
      <c r="F103" s="1530"/>
      <c r="G103" s="1530"/>
      <c r="H103" s="1530"/>
      <c r="I103" s="1530"/>
      <c r="J103" s="1530"/>
      <c r="K103" s="1530"/>
      <c r="L103" s="1530"/>
      <c r="M103" s="1530"/>
      <c r="N103" s="1530"/>
      <c r="O103" s="1530"/>
      <c r="P103" s="1530"/>
      <c r="Q103" s="1530"/>
      <c r="R103" s="270"/>
    </row>
    <row r="104" spans="1:20" ht="15.75" customHeight="1"/>
    <row r="105" spans="1:20" ht="15.75" customHeight="1">
      <c r="A105" s="1392" t="str">
        <f>CONCATENATE("（様式-",INDEX(発注者入力シート!$B$27:$G$31,MATCH(発注者入力シート!L6,発注者入力シート!$C$27:$C$31,0),4),"-２）")</f>
        <v>（様式-３-２）</v>
      </c>
      <c r="B105" s="1392"/>
      <c r="C105" s="1392"/>
      <c r="D105" s="1392"/>
      <c r="E105" s="1392"/>
      <c r="F105" s="1392"/>
      <c r="Q105" s="345" t="s">
        <v>735</v>
      </c>
      <c r="R105" s="273"/>
      <c r="S105" s="4" t="s">
        <v>393</v>
      </c>
      <c r="T105" s="4"/>
    </row>
    <row r="106" spans="1:20" ht="15.75" customHeight="1">
      <c r="A106" s="1392" t="str">
        <f>CONCATENATE("評価項目",INDEX(発注者入力シート!$B$27:$G$31,MATCH(発注者入力シート!L6,発注者入力シート!$C$27:$C$31,0),5),"-",INDEX(発注者入力シート!$B$27:$G$31,MATCH(発注者入力シート!L6,発注者入力シート!$C$27:$C$31,0),6))</f>
        <v>評価項目（２）-①</v>
      </c>
      <c r="B106" s="1392"/>
      <c r="C106" s="1392"/>
      <c r="D106" s="1392"/>
      <c r="E106" s="1392"/>
      <c r="Q106" s="188" t="str">
        <f>Q2</f>
        <v>【令和２年度完成工事分】</v>
      </c>
      <c r="S106" s="4" t="s">
        <v>394</v>
      </c>
      <c r="T106" s="4"/>
    </row>
    <row r="107" spans="1:20" ht="15.75" customHeight="1">
      <c r="A107" s="1407" t="s">
        <v>167</v>
      </c>
      <c r="B107" s="1407"/>
      <c r="C107" s="1407"/>
      <c r="D107" s="1407"/>
      <c r="E107" s="1407"/>
      <c r="F107" s="1407"/>
      <c r="G107" s="1407"/>
      <c r="H107" s="1407"/>
      <c r="I107" s="1407"/>
      <c r="J107" s="1407"/>
      <c r="K107" s="1407"/>
      <c r="L107" s="1407"/>
      <c r="M107" s="1407"/>
      <c r="N107" s="1407"/>
      <c r="O107" s="1407"/>
      <c r="P107" s="1407"/>
      <c r="Q107" s="1407"/>
      <c r="R107" s="267"/>
      <c r="S107" s="147"/>
      <c r="T107" s="4" t="s">
        <v>401</v>
      </c>
    </row>
    <row r="108" spans="1:20" ht="15.75" customHeight="1">
      <c r="A108" s="189"/>
      <c r="B108" s="189"/>
      <c r="C108" s="189"/>
      <c r="D108" s="189"/>
      <c r="E108" s="189"/>
      <c r="F108" s="189"/>
      <c r="G108" s="189"/>
      <c r="H108" s="189"/>
      <c r="I108" s="189"/>
      <c r="J108" s="189"/>
      <c r="K108" s="189"/>
      <c r="L108" s="189"/>
      <c r="M108" s="189"/>
      <c r="N108" s="189"/>
      <c r="O108" s="189"/>
      <c r="P108" s="189"/>
      <c r="Q108" s="189"/>
      <c r="R108" s="267"/>
      <c r="S108" s="135"/>
      <c r="T108" s="4" t="s">
        <v>396</v>
      </c>
    </row>
    <row r="109" spans="1:20" ht="15.75" customHeight="1">
      <c r="D109" s="1404" t="s">
        <v>793</v>
      </c>
      <c r="E109" s="1404"/>
      <c r="F109" s="1403" t="str">
        <f>IF(企業入力シート!C5="","",企業入力シート!C5)</f>
        <v>○○共同企業体</v>
      </c>
      <c r="G109" s="1403"/>
      <c r="H109" s="1403"/>
      <c r="I109" s="1403"/>
      <c r="J109" s="1403"/>
      <c r="K109" s="1403"/>
      <c r="L109" s="1403"/>
      <c r="M109" s="1403"/>
      <c r="N109" s="1403"/>
      <c r="O109" s="1403"/>
      <c r="P109" s="1403"/>
      <c r="Q109" s="1403"/>
      <c r="R109" s="259"/>
      <c r="S109" s="190"/>
      <c r="T109" s="4"/>
    </row>
    <row r="110" spans="1:20" ht="15.75" customHeight="1">
      <c r="D110" s="1511" t="s">
        <v>795</v>
      </c>
      <c r="E110" s="1511"/>
      <c r="F110" s="1403" t="str">
        <f>IF(企業入力シート!C14="","",企業入力シート!C14)</f>
        <v/>
      </c>
      <c r="G110" s="1403"/>
      <c r="H110" s="1403"/>
      <c r="I110" s="1403"/>
      <c r="J110" s="1403"/>
      <c r="K110" s="1403"/>
      <c r="L110" s="1403"/>
      <c r="M110" s="1403"/>
      <c r="N110" s="1403"/>
      <c r="O110" s="1403"/>
      <c r="P110" s="1403"/>
      <c r="Q110" s="1403"/>
      <c r="S110" s="4" t="s">
        <v>397</v>
      </c>
      <c r="T110" s="4"/>
    </row>
    <row r="111" spans="1:20" ht="15.75" customHeight="1">
      <c r="S111" s="137"/>
      <c r="T111" s="4" t="s">
        <v>398</v>
      </c>
    </row>
    <row r="112" spans="1:20" ht="15.75" customHeight="1">
      <c r="A112" s="191" t="s">
        <v>20</v>
      </c>
      <c r="B112" s="192" t="s">
        <v>22</v>
      </c>
      <c r="C112" s="1447" t="s">
        <v>24</v>
      </c>
      <c r="D112" s="1447"/>
      <c r="E112" s="1446" t="s">
        <v>25</v>
      </c>
      <c r="F112" s="1447"/>
      <c r="G112" s="1448"/>
      <c r="H112" s="1446" t="s">
        <v>26</v>
      </c>
      <c r="I112" s="1447"/>
      <c r="J112" s="1447"/>
      <c r="K112" s="1447"/>
      <c r="L112" s="1447"/>
      <c r="M112" s="1447"/>
      <c r="N112" s="1447"/>
      <c r="O112" s="1448"/>
      <c r="P112" s="1446" t="s">
        <v>108</v>
      </c>
      <c r="Q112" s="1448"/>
      <c r="R112" s="141"/>
      <c r="S112" s="138"/>
      <c r="T112" s="4" t="s">
        <v>396</v>
      </c>
    </row>
    <row r="113" spans="1:20" ht="15.75" customHeight="1">
      <c r="A113" s="193" t="s">
        <v>21</v>
      </c>
      <c r="B113" s="194" t="s">
        <v>23</v>
      </c>
      <c r="C113" s="1453"/>
      <c r="D113" s="1453"/>
      <c r="E113" s="1531" t="s">
        <v>748</v>
      </c>
      <c r="F113" s="1532"/>
      <c r="G113" s="1533"/>
      <c r="H113" s="1449"/>
      <c r="I113" s="1450"/>
      <c r="J113" s="1450"/>
      <c r="K113" s="1450"/>
      <c r="L113" s="1450"/>
      <c r="M113" s="1450"/>
      <c r="N113" s="1450"/>
      <c r="O113" s="1451"/>
      <c r="P113" s="1452" t="s">
        <v>107</v>
      </c>
      <c r="Q113" s="1454"/>
      <c r="R113" s="141"/>
      <c r="S113" s="4"/>
      <c r="T113" s="4"/>
    </row>
    <row r="114" spans="1:20" ht="15.75" customHeight="1">
      <c r="A114" s="1446">
        <v>41</v>
      </c>
      <c r="B114" s="1512" t="str">
        <f>B100</f>
        <v>R2</v>
      </c>
      <c r="C114" s="1514"/>
      <c r="D114" s="1515"/>
      <c r="E114" s="1518"/>
      <c r="F114" s="1519"/>
      <c r="G114" s="1520"/>
      <c r="H114" s="1408"/>
      <c r="I114" s="1409"/>
      <c r="J114" s="1409"/>
      <c r="K114" s="1409"/>
      <c r="L114" s="1409"/>
      <c r="M114" s="1409"/>
      <c r="N114" s="1409"/>
      <c r="O114" s="1410"/>
      <c r="P114" s="1526"/>
      <c r="Q114" s="1524" t="s">
        <v>168</v>
      </c>
      <c r="R114" s="141"/>
      <c r="S114" s="149" t="s">
        <v>399</v>
      </c>
      <c r="T114" s="4"/>
    </row>
    <row r="115" spans="1:20" ht="15.75" customHeight="1">
      <c r="A115" s="1449"/>
      <c r="B115" s="1513"/>
      <c r="C115" s="1516"/>
      <c r="D115" s="1517"/>
      <c r="E115" s="1521"/>
      <c r="F115" s="1522"/>
      <c r="G115" s="1523"/>
      <c r="H115" s="1414"/>
      <c r="I115" s="1415"/>
      <c r="J115" s="1415"/>
      <c r="K115" s="1415"/>
      <c r="L115" s="1415"/>
      <c r="M115" s="1415"/>
      <c r="N115" s="1415"/>
      <c r="O115" s="1416"/>
      <c r="P115" s="1430"/>
      <c r="Q115" s="1525"/>
      <c r="R115" s="141"/>
      <c r="S115" s="149" t="s">
        <v>400</v>
      </c>
      <c r="T115" s="4"/>
    </row>
    <row r="116" spans="1:20" ht="15.75" customHeight="1">
      <c r="A116" s="1452">
        <v>42</v>
      </c>
      <c r="B116" s="1512" t="str">
        <f>B114</f>
        <v>R2</v>
      </c>
      <c r="C116" s="1514"/>
      <c r="D116" s="1515"/>
      <c r="E116" s="1518"/>
      <c r="F116" s="1519"/>
      <c r="G116" s="1520"/>
      <c r="H116" s="1408"/>
      <c r="I116" s="1409"/>
      <c r="J116" s="1409"/>
      <c r="K116" s="1409"/>
      <c r="L116" s="1409"/>
      <c r="M116" s="1409"/>
      <c r="N116" s="1409"/>
      <c r="O116" s="1410"/>
      <c r="P116" s="1526"/>
      <c r="Q116" s="1524" t="s">
        <v>168</v>
      </c>
      <c r="R116" s="141"/>
    </row>
    <row r="117" spans="1:20" ht="15.75" customHeight="1">
      <c r="A117" s="1452"/>
      <c r="B117" s="1513"/>
      <c r="C117" s="1516"/>
      <c r="D117" s="1517"/>
      <c r="E117" s="1521"/>
      <c r="F117" s="1522"/>
      <c r="G117" s="1523"/>
      <c r="H117" s="1414"/>
      <c r="I117" s="1415"/>
      <c r="J117" s="1415"/>
      <c r="K117" s="1415"/>
      <c r="L117" s="1415"/>
      <c r="M117" s="1415"/>
      <c r="N117" s="1415"/>
      <c r="O117" s="1416"/>
      <c r="P117" s="1430"/>
      <c r="Q117" s="1525"/>
      <c r="R117" s="141"/>
    </row>
    <row r="118" spans="1:20" ht="15.75" customHeight="1">
      <c r="A118" s="1446">
        <v>43</v>
      </c>
      <c r="B118" s="1512" t="str">
        <f t="shared" ref="B118" si="36">B116</f>
        <v>R2</v>
      </c>
      <c r="C118" s="1514"/>
      <c r="D118" s="1515"/>
      <c r="E118" s="1518"/>
      <c r="F118" s="1519"/>
      <c r="G118" s="1520"/>
      <c r="H118" s="1408"/>
      <c r="I118" s="1409"/>
      <c r="J118" s="1409"/>
      <c r="K118" s="1409"/>
      <c r="L118" s="1409"/>
      <c r="M118" s="1409"/>
      <c r="N118" s="1409"/>
      <c r="O118" s="1410"/>
      <c r="P118" s="1526"/>
      <c r="Q118" s="1524" t="s">
        <v>168</v>
      </c>
      <c r="R118" s="141"/>
    </row>
    <row r="119" spans="1:20" ht="15.75" customHeight="1">
      <c r="A119" s="1449"/>
      <c r="B119" s="1513"/>
      <c r="C119" s="1516"/>
      <c r="D119" s="1517"/>
      <c r="E119" s="1521"/>
      <c r="F119" s="1522"/>
      <c r="G119" s="1523"/>
      <c r="H119" s="1414"/>
      <c r="I119" s="1415"/>
      <c r="J119" s="1415"/>
      <c r="K119" s="1415"/>
      <c r="L119" s="1415"/>
      <c r="M119" s="1415"/>
      <c r="N119" s="1415"/>
      <c r="O119" s="1416"/>
      <c r="P119" s="1430"/>
      <c r="Q119" s="1525"/>
      <c r="R119" s="141"/>
    </row>
    <row r="120" spans="1:20" ht="15.75" customHeight="1">
      <c r="A120" s="1452">
        <v>44</v>
      </c>
      <c r="B120" s="1512" t="str">
        <f t="shared" ref="B120" si="37">B118</f>
        <v>R2</v>
      </c>
      <c r="C120" s="1514"/>
      <c r="D120" s="1515"/>
      <c r="E120" s="1518"/>
      <c r="F120" s="1519"/>
      <c r="G120" s="1520"/>
      <c r="H120" s="1408"/>
      <c r="I120" s="1409"/>
      <c r="J120" s="1409"/>
      <c r="K120" s="1409"/>
      <c r="L120" s="1409"/>
      <c r="M120" s="1409"/>
      <c r="N120" s="1409"/>
      <c r="O120" s="1410"/>
      <c r="P120" s="1526"/>
      <c r="Q120" s="1524" t="s">
        <v>168</v>
      </c>
      <c r="R120" s="141"/>
    </row>
    <row r="121" spans="1:20" ht="15.75" customHeight="1">
      <c r="A121" s="1452"/>
      <c r="B121" s="1513"/>
      <c r="C121" s="1516"/>
      <c r="D121" s="1517"/>
      <c r="E121" s="1521"/>
      <c r="F121" s="1522"/>
      <c r="G121" s="1523"/>
      <c r="H121" s="1414"/>
      <c r="I121" s="1415"/>
      <c r="J121" s="1415"/>
      <c r="K121" s="1415"/>
      <c r="L121" s="1415"/>
      <c r="M121" s="1415"/>
      <c r="N121" s="1415"/>
      <c r="O121" s="1416"/>
      <c r="P121" s="1430"/>
      <c r="Q121" s="1525"/>
      <c r="R121" s="141"/>
    </row>
    <row r="122" spans="1:20" ht="15.75" customHeight="1">
      <c r="A122" s="1446">
        <v>45</v>
      </c>
      <c r="B122" s="1512" t="str">
        <f t="shared" ref="B122" si="38">B120</f>
        <v>R2</v>
      </c>
      <c r="C122" s="1514"/>
      <c r="D122" s="1515"/>
      <c r="E122" s="1518"/>
      <c r="F122" s="1519"/>
      <c r="G122" s="1520"/>
      <c r="H122" s="1408"/>
      <c r="I122" s="1409"/>
      <c r="J122" s="1409"/>
      <c r="K122" s="1409"/>
      <c r="L122" s="1409"/>
      <c r="M122" s="1409"/>
      <c r="N122" s="1409"/>
      <c r="O122" s="1410"/>
      <c r="P122" s="1526"/>
      <c r="Q122" s="1524" t="s">
        <v>168</v>
      </c>
      <c r="R122" s="141"/>
    </row>
    <row r="123" spans="1:20" ht="15.75" customHeight="1">
      <c r="A123" s="1449"/>
      <c r="B123" s="1513"/>
      <c r="C123" s="1516"/>
      <c r="D123" s="1517"/>
      <c r="E123" s="1521"/>
      <c r="F123" s="1522"/>
      <c r="G123" s="1523"/>
      <c r="H123" s="1414"/>
      <c r="I123" s="1415"/>
      <c r="J123" s="1415"/>
      <c r="K123" s="1415"/>
      <c r="L123" s="1415"/>
      <c r="M123" s="1415"/>
      <c r="N123" s="1415"/>
      <c r="O123" s="1416"/>
      <c r="P123" s="1430"/>
      <c r="Q123" s="1525"/>
      <c r="R123" s="141"/>
    </row>
    <row r="124" spans="1:20" ht="15.75" customHeight="1">
      <c r="A124" s="1452">
        <v>46</v>
      </c>
      <c r="B124" s="1512" t="str">
        <f t="shared" ref="B124" si="39">B122</f>
        <v>R2</v>
      </c>
      <c r="C124" s="1514"/>
      <c r="D124" s="1515"/>
      <c r="E124" s="1518"/>
      <c r="F124" s="1519"/>
      <c r="G124" s="1520"/>
      <c r="H124" s="1408"/>
      <c r="I124" s="1409"/>
      <c r="J124" s="1409"/>
      <c r="K124" s="1409"/>
      <c r="L124" s="1409"/>
      <c r="M124" s="1409"/>
      <c r="N124" s="1409"/>
      <c r="O124" s="1410"/>
      <c r="P124" s="1526"/>
      <c r="Q124" s="1524" t="s">
        <v>168</v>
      </c>
      <c r="R124" s="141"/>
    </row>
    <row r="125" spans="1:20" ht="15.75" customHeight="1">
      <c r="A125" s="1452"/>
      <c r="B125" s="1513"/>
      <c r="C125" s="1516"/>
      <c r="D125" s="1517"/>
      <c r="E125" s="1521"/>
      <c r="F125" s="1522"/>
      <c r="G125" s="1523"/>
      <c r="H125" s="1414"/>
      <c r="I125" s="1415"/>
      <c r="J125" s="1415"/>
      <c r="K125" s="1415"/>
      <c r="L125" s="1415"/>
      <c r="M125" s="1415"/>
      <c r="N125" s="1415"/>
      <c r="O125" s="1416"/>
      <c r="P125" s="1430"/>
      <c r="Q125" s="1525"/>
      <c r="R125" s="141"/>
    </row>
    <row r="126" spans="1:20" ht="15.75" customHeight="1">
      <c r="A126" s="1446">
        <v>47</v>
      </c>
      <c r="B126" s="1512" t="str">
        <f t="shared" ref="B126" si="40">B124</f>
        <v>R2</v>
      </c>
      <c r="C126" s="1514"/>
      <c r="D126" s="1515"/>
      <c r="E126" s="1518"/>
      <c r="F126" s="1519"/>
      <c r="G126" s="1520"/>
      <c r="H126" s="1408"/>
      <c r="I126" s="1409"/>
      <c r="J126" s="1409"/>
      <c r="K126" s="1409"/>
      <c r="L126" s="1409"/>
      <c r="M126" s="1409"/>
      <c r="N126" s="1409"/>
      <c r="O126" s="1410"/>
      <c r="P126" s="1526"/>
      <c r="Q126" s="1524" t="s">
        <v>168</v>
      </c>
      <c r="R126" s="141"/>
    </row>
    <row r="127" spans="1:20" ht="15.75" customHeight="1">
      <c r="A127" s="1449"/>
      <c r="B127" s="1513"/>
      <c r="C127" s="1516"/>
      <c r="D127" s="1517"/>
      <c r="E127" s="1521"/>
      <c r="F127" s="1522"/>
      <c r="G127" s="1523"/>
      <c r="H127" s="1414"/>
      <c r="I127" s="1415"/>
      <c r="J127" s="1415"/>
      <c r="K127" s="1415"/>
      <c r="L127" s="1415"/>
      <c r="M127" s="1415"/>
      <c r="N127" s="1415"/>
      <c r="O127" s="1416"/>
      <c r="P127" s="1430"/>
      <c r="Q127" s="1525"/>
      <c r="R127" s="141"/>
    </row>
    <row r="128" spans="1:20" ht="15.75" customHeight="1">
      <c r="A128" s="1452">
        <v>48</v>
      </c>
      <c r="B128" s="1512" t="str">
        <f t="shared" ref="B128" si="41">B126</f>
        <v>R2</v>
      </c>
      <c r="C128" s="1514"/>
      <c r="D128" s="1515"/>
      <c r="E128" s="1518"/>
      <c r="F128" s="1519"/>
      <c r="G128" s="1520"/>
      <c r="H128" s="1408"/>
      <c r="I128" s="1409"/>
      <c r="J128" s="1409"/>
      <c r="K128" s="1409"/>
      <c r="L128" s="1409"/>
      <c r="M128" s="1409"/>
      <c r="N128" s="1409"/>
      <c r="O128" s="1410"/>
      <c r="P128" s="1526"/>
      <c r="Q128" s="1524" t="s">
        <v>168</v>
      </c>
      <c r="R128" s="141"/>
    </row>
    <row r="129" spans="1:18" ht="15.75" customHeight="1">
      <c r="A129" s="1452"/>
      <c r="B129" s="1513"/>
      <c r="C129" s="1516"/>
      <c r="D129" s="1517"/>
      <c r="E129" s="1521"/>
      <c r="F129" s="1522"/>
      <c r="G129" s="1523"/>
      <c r="H129" s="1414"/>
      <c r="I129" s="1415"/>
      <c r="J129" s="1415"/>
      <c r="K129" s="1415"/>
      <c r="L129" s="1415"/>
      <c r="M129" s="1415"/>
      <c r="N129" s="1415"/>
      <c r="O129" s="1416"/>
      <c r="P129" s="1430"/>
      <c r="Q129" s="1525"/>
      <c r="R129" s="141"/>
    </row>
    <row r="130" spans="1:18" ht="15.75" customHeight="1">
      <c r="A130" s="1446">
        <v>49</v>
      </c>
      <c r="B130" s="1512" t="str">
        <f t="shared" ref="B130" si="42">B128</f>
        <v>R2</v>
      </c>
      <c r="C130" s="1514"/>
      <c r="D130" s="1515"/>
      <c r="E130" s="1518"/>
      <c r="F130" s="1519"/>
      <c r="G130" s="1520"/>
      <c r="H130" s="1408"/>
      <c r="I130" s="1409"/>
      <c r="J130" s="1409"/>
      <c r="K130" s="1409"/>
      <c r="L130" s="1409"/>
      <c r="M130" s="1409"/>
      <c r="N130" s="1409"/>
      <c r="O130" s="1410"/>
      <c r="P130" s="1526"/>
      <c r="Q130" s="1524" t="s">
        <v>168</v>
      </c>
      <c r="R130" s="141"/>
    </row>
    <row r="131" spans="1:18" ht="15.75" customHeight="1">
      <c r="A131" s="1449"/>
      <c r="B131" s="1513"/>
      <c r="C131" s="1516"/>
      <c r="D131" s="1517"/>
      <c r="E131" s="1521"/>
      <c r="F131" s="1522"/>
      <c r="G131" s="1523"/>
      <c r="H131" s="1414"/>
      <c r="I131" s="1415"/>
      <c r="J131" s="1415"/>
      <c r="K131" s="1415"/>
      <c r="L131" s="1415"/>
      <c r="M131" s="1415"/>
      <c r="N131" s="1415"/>
      <c r="O131" s="1416"/>
      <c r="P131" s="1430"/>
      <c r="Q131" s="1525"/>
      <c r="R131" s="141"/>
    </row>
    <row r="132" spans="1:18" ht="15.75" customHeight="1">
      <c r="A132" s="1452">
        <v>50</v>
      </c>
      <c r="B132" s="1512" t="str">
        <f t="shared" ref="B132" si="43">B130</f>
        <v>R2</v>
      </c>
      <c r="C132" s="1514"/>
      <c r="D132" s="1515"/>
      <c r="E132" s="1518"/>
      <c r="F132" s="1519"/>
      <c r="G132" s="1520"/>
      <c r="H132" s="1408"/>
      <c r="I132" s="1409"/>
      <c r="J132" s="1409"/>
      <c r="K132" s="1409"/>
      <c r="L132" s="1409"/>
      <c r="M132" s="1409"/>
      <c r="N132" s="1409"/>
      <c r="O132" s="1410"/>
      <c r="P132" s="1526"/>
      <c r="Q132" s="1524" t="s">
        <v>168</v>
      </c>
      <c r="R132" s="141"/>
    </row>
    <row r="133" spans="1:18" ht="15.75" customHeight="1">
      <c r="A133" s="1452"/>
      <c r="B133" s="1513"/>
      <c r="C133" s="1516"/>
      <c r="D133" s="1517"/>
      <c r="E133" s="1521"/>
      <c r="F133" s="1522"/>
      <c r="G133" s="1523"/>
      <c r="H133" s="1414"/>
      <c r="I133" s="1415"/>
      <c r="J133" s="1415"/>
      <c r="K133" s="1415"/>
      <c r="L133" s="1415"/>
      <c r="M133" s="1415"/>
      <c r="N133" s="1415"/>
      <c r="O133" s="1416"/>
      <c r="P133" s="1430"/>
      <c r="Q133" s="1525"/>
      <c r="R133" s="141"/>
    </row>
    <row r="134" spans="1:18" ht="15.75" customHeight="1">
      <c r="A134" s="1446">
        <v>51</v>
      </c>
      <c r="B134" s="1512" t="str">
        <f t="shared" ref="B134" si="44">B132</f>
        <v>R2</v>
      </c>
      <c r="C134" s="1514"/>
      <c r="D134" s="1515"/>
      <c r="E134" s="1518"/>
      <c r="F134" s="1519"/>
      <c r="G134" s="1520"/>
      <c r="H134" s="1408"/>
      <c r="I134" s="1409"/>
      <c r="J134" s="1409"/>
      <c r="K134" s="1409"/>
      <c r="L134" s="1409"/>
      <c r="M134" s="1409"/>
      <c r="N134" s="1409"/>
      <c r="O134" s="1410"/>
      <c r="P134" s="1526"/>
      <c r="Q134" s="1524" t="s">
        <v>168</v>
      </c>
      <c r="R134" s="141"/>
    </row>
    <row r="135" spans="1:18" ht="15.75" customHeight="1">
      <c r="A135" s="1449"/>
      <c r="B135" s="1513"/>
      <c r="C135" s="1516"/>
      <c r="D135" s="1517"/>
      <c r="E135" s="1521"/>
      <c r="F135" s="1522"/>
      <c r="G135" s="1523"/>
      <c r="H135" s="1414"/>
      <c r="I135" s="1415"/>
      <c r="J135" s="1415"/>
      <c r="K135" s="1415"/>
      <c r="L135" s="1415"/>
      <c r="M135" s="1415"/>
      <c r="N135" s="1415"/>
      <c r="O135" s="1416"/>
      <c r="P135" s="1430"/>
      <c r="Q135" s="1525"/>
      <c r="R135" s="141"/>
    </row>
    <row r="136" spans="1:18" ht="15.75" customHeight="1">
      <c r="A136" s="1452">
        <v>52</v>
      </c>
      <c r="B136" s="1512" t="str">
        <f t="shared" ref="B136" si="45">B134</f>
        <v>R2</v>
      </c>
      <c r="C136" s="1514"/>
      <c r="D136" s="1515"/>
      <c r="E136" s="1518"/>
      <c r="F136" s="1519"/>
      <c r="G136" s="1520"/>
      <c r="H136" s="1408"/>
      <c r="I136" s="1409"/>
      <c r="J136" s="1409"/>
      <c r="K136" s="1409"/>
      <c r="L136" s="1409"/>
      <c r="M136" s="1409"/>
      <c r="N136" s="1409"/>
      <c r="O136" s="1410"/>
      <c r="P136" s="1526"/>
      <c r="Q136" s="1524" t="s">
        <v>168</v>
      </c>
      <c r="R136" s="141"/>
    </row>
    <row r="137" spans="1:18" ht="15.75" customHeight="1">
      <c r="A137" s="1452"/>
      <c r="B137" s="1513"/>
      <c r="C137" s="1516"/>
      <c r="D137" s="1517"/>
      <c r="E137" s="1521"/>
      <c r="F137" s="1522"/>
      <c r="G137" s="1523"/>
      <c r="H137" s="1414"/>
      <c r="I137" s="1415"/>
      <c r="J137" s="1415"/>
      <c r="K137" s="1415"/>
      <c r="L137" s="1415"/>
      <c r="M137" s="1415"/>
      <c r="N137" s="1415"/>
      <c r="O137" s="1416"/>
      <c r="P137" s="1430"/>
      <c r="Q137" s="1525"/>
      <c r="R137" s="141"/>
    </row>
    <row r="138" spans="1:18" ht="15.75" customHeight="1">
      <c r="A138" s="1446">
        <v>53</v>
      </c>
      <c r="B138" s="1512" t="str">
        <f t="shared" ref="B138" si="46">B136</f>
        <v>R2</v>
      </c>
      <c r="C138" s="1514"/>
      <c r="D138" s="1515"/>
      <c r="E138" s="1518"/>
      <c r="F138" s="1519"/>
      <c r="G138" s="1520"/>
      <c r="H138" s="1408"/>
      <c r="I138" s="1409"/>
      <c r="J138" s="1409"/>
      <c r="K138" s="1409"/>
      <c r="L138" s="1409"/>
      <c r="M138" s="1409"/>
      <c r="N138" s="1409"/>
      <c r="O138" s="1410"/>
      <c r="P138" s="1526"/>
      <c r="Q138" s="1524" t="s">
        <v>168</v>
      </c>
      <c r="R138" s="141"/>
    </row>
    <row r="139" spans="1:18" ht="15.75" customHeight="1">
      <c r="A139" s="1449"/>
      <c r="B139" s="1513"/>
      <c r="C139" s="1516"/>
      <c r="D139" s="1517"/>
      <c r="E139" s="1521"/>
      <c r="F139" s="1522"/>
      <c r="G139" s="1523"/>
      <c r="H139" s="1414"/>
      <c r="I139" s="1415"/>
      <c r="J139" s="1415"/>
      <c r="K139" s="1415"/>
      <c r="L139" s="1415"/>
      <c r="M139" s="1415"/>
      <c r="N139" s="1415"/>
      <c r="O139" s="1416"/>
      <c r="P139" s="1430"/>
      <c r="Q139" s="1525"/>
      <c r="R139" s="141"/>
    </row>
    <row r="140" spans="1:18" ht="15.75" customHeight="1">
      <c r="A140" s="1452">
        <v>54</v>
      </c>
      <c r="B140" s="1512" t="str">
        <f t="shared" ref="B140" si="47">B138</f>
        <v>R2</v>
      </c>
      <c r="C140" s="1514"/>
      <c r="D140" s="1515"/>
      <c r="E140" s="1518"/>
      <c r="F140" s="1519"/>
      <c r="G140" s="1520"/>
      <c r="H140" s="1408"/>
      <c r="I140" s="1409"/>
      <c r="J140" s="1409"/>
      <c r="K140" s="1409"/>
      <c r="L140" s="1409"/>
      <c r="M140" s="1409"/>
      <c r="N140" s="1409"/>
      <c r="O140" s="1410"/>
      <c r="P140" s="1526"/>
      <c r="Q140" s="1524" t="s">
        <v>168</v>
      </c>
      <c r="R140" s="141"/>
    </row>
    <row r="141" spans="1:18" ht="15.75" customHeight="1">
      <c r="A141" s="1452"/>
      <c r="B141" s="1513"/>
      <c r="C141" s="1516"/>
      <c r="D141" s="1517"/>
      <c r="E141" s="1521"/>
      <c r="F141" s="1522"/>
      <c r="G141" s="1523"/>
      <c r="H141" s="1414"/>
      <c r="I141" s="1415"/>
      <c r="J141" s="1415"/>
      <c r="K141" s="1415"/>
      <c r="L141" s="1415"/>
      <c r="M141" s="1415"/>
      <c r="N141" s="1415"/>
      <c r="O141" s="1416"/>
      <c r="P141" s="1430"/>
      <c r="Q141" s="1525"/>
      <c r="R141" s="141"/>
    </row>
    <row r="142" spans="1:18" ht="15.75" customHeight="1">
      <c r="A142" s="1446">
        <v>55</v>
      </c>
      <c r="B142" s="1512" t="str">
        <f t="shared" ref="B142" si="48">B140</f>
        <v>R2</v>
      </c>
      <c r="C142" s="1514"/>
      <c r="D142" s="1515"/>
      <c r="E142" s="1518"/>
      <c r="F142" s="1519"/>
      <c r="G142" s="1520"/>
      <c r="H142" s="1408"/>
      <c r="I142" s="1409"/>
      <c r="J142" s="1409"/>
      <c r="K142" s="1409"/>
      <c r="L142" s="1409"/>
      <c r="M142" s="1409"/>
      <c r="N142" s="1409"/>
      <c r="O142" s="1410"/>
      <c r="P142" s="1526"/>
      <c r="Q142" s="1524" t="s">
        <v>168</v>
      </c>
      <c r="R142" s="141"/>
    </row>
    <row r="143" spans="1:18" ht="15.75" customHeight="1">
      <c r="A143" s="1449"/>
      <c r="B143" s="1513"/>
      <c r="C143" s="1516"/>
      <c r="D143" s="1517"/>
      <c r="E143" s="1521"/>
      <c r="F143" s="1522"/>
      <c r="G143" s="1523"/>
      <c r="H143" s="1414"/>
      <c r="I143" s="1415"/>
      <c r="J143" s="1415"/>
      <c r="K143" s="1415"/>
      <c r="L143" s="1415"/>
      <c r="M143" s="1415"/>
      <c r="N143" s="1415"/>
      <c r="O143" s="1416"/>
      <c r="P143" s="1430"/>
      <c r="Q143" s="1525"/>
      <c r="R143" s="141"/>
    </row>
    <row r="144" spans="1:18" ht="15.75" customHeight="1">
      <c r="A144" s="1452">
        <v>56</v>
      </c>
      <c r="B144" s="1512" t="str">
        <f t="shared" ref="B144" si="49">B142</f>
        <v>R2</v>
      </c>
      <c r="C144" s="1514"/>
      <c r="D144" s="1515"/>
      <c r="E144" s="1518"/>
      <c r="F144" s="1519"/>
      <c r="G144" s="1520"/>
      <c r="H144" s="1408"/>
      <c r="I144" s="1409"/>
      <c r="J144" s="1409"/>
      <c r="K144" s="1409"/>
      <c r="L144" s="1409"/>
      <c r="M144" s="1409"/>
      <c r="N144" s="1409"/>
      <c r="O144" s="1410"/>
      <c r="P144" s="1526"/>
      <c r="Q144" s="1524" t="s">
        <v>168</v>
      </c>
      <c r="R144" s="141"/>
    </row>
    <row r="145" spans="1:18" ht="15.75" customHeight="1">
      <c r="A145" s="1452"/>
      <c r="B145" s="1513"/>
      <c r="C145" s="1516"/>
      <c r="D145" s="1517"/>
      <c r="E145" s="1521"/>
      <c r="F145" s="1522"/>
      <c r="G145" s="1523"/>
      <c r="H145" s="1414"/>
      <c r="I145" s="1415"/>
      <c r="J145" s="1415"/>
      <c r="K145" s="1415"/>
      <c r="L145" s="1415"/>
      <c r="M145" s="1415"/>
      <c r="N145" s="1415"/>
      <c r="O145" s="1416"/>
      <c r="P145" s="1430"/>
      <c r="Q145" s="1525"/>
      <c r="R145" s="141"/>
    </row>
    <row r="146" spans="1:18" ht="15.75" customHeight="1">
      <c r="A146" s="1446">
        <v>57</v>
      </c>
      <c r="B146" s="1512" t="str">
        <f t="shared" ref="B146" si="50">B144</f>
        <v>R2</v>
      </c>
      <c r="C146" s="1514"/>
      <c r="D146" s="1515"/>
      <c r="E146" s="1518"/>
      <c r="F146" s="1519"/>
      <c r="G146" s="1520"/>
      <c r="H146" s="1408"/>
      <c r="I146" s="1409"/>
      <c r="J146" s="1409"/>
      <c r="K146" s="1409"/>
      <c r="L146" s="1409"/>
      <c r="M146" s="1409"/>
      <c r="N146" s="1409"/>
      <c r="O146" s="1410"/>
      <c r="P146" s="1526"/>
      <c r="Q146" s="1524" t="s">
        <v>168</v>
      </c>
      <c r="R146" s="141"/>
    </row>
    <row r="147" spans="1:18" ht="15.75" customHeight="1">
      <c r="A147" s="1449"/>
      <c r="B147" s="1513"/>
      <c r="C147" s="1516"/>
      <c r="D147" s="1517"/>
      <c r="E147" s="1521"/>
      <c r="F147" s="1522"/>
      <c r="G147" s="1523"/>
      <c r="H147" s="1414"/>
      <c r="I147" s="1415"/>
      <c r="J147" s="1415"/>
      <c r="K147" s="1415"/>
      <c r="L147" s="1415"/>
      <c r="M147" s="1415"/>
      <c r="N147" s="1415"/>
      <c r="O147" s="1416"/>
      <c r="P147" s="1430"/>
      <c r="Q147" s="1525"/>
      <c r="R147" s="141"/>
    </row>
    <row r="148" spans="1:18" ht="15.75" customHeight="1">
      <c r="A148" s="1452">
        <v>58</v>
      </c>
      <c r="B148" s="1512" t="str">
        <f t="shared" ref="B148" si="51">B146</f>
        <v>R2</v>
      </c>
      <c r="C148" s="1514"/>
      <c r="D148" s="1515"/>
      <c r="E148" s="1518"/>
      <c r="F148" s="1519"/>
      <c r="G148" s="1520"/>
      <c r="H148" s="1408"/>
      <c r="I148" s="1409"/>
      <c r="J148" s="1409"/>
      <c r="K148" s="1409"/>
      <c r="L148" s="1409"/>
      <c r="M148" s="1409"/>
      <c r="N148" s="1409"/>
      <c r="O148" s="1410"/>
      <c r="P148" s="1526"/>
      <c r="Q148" s="1524" t="s">
        <v>168</v>
      </c>
      <c r="R148" s="141"/>
    </row>
    <row r="149" spans="1:18" ht="15.75" customHeight="1">
      <c r="A149" s="1452"/>
      <c r="B149" s="1513"/>
      <c r="C149" s="1516"/>
      <c r="D149" s="1517"/>
      <c r="E149" s="1521"/>
      <c r="F149" s="1522"/>
      <c r="G149" s="1523"/>
      <c r="H149" s="1414"/>
      <c r="I149" s="1415"/>
      <c r="J149" s="1415"/>
      <c r="K149" s="1415"/>
      <c r="L149" s="1415"/>
      <c r="M149" s="1415"/>
      <c r="N149" s="1415"/>
      <c r="O149" s="1416"/>
      <c r="P149" s="1430"/>
      <c r="Q149" s="1525"/>
      <c r="R149" s="141"/>
    </row>
    <row r="150" spans="1:18" ht="15.75" customHeight="1">
      <c r="A150" s="1446">
        <v>59</v>
      </c>
      <c r="B150" s="1512" t="str">
        <f t="shared" ref="B150" si="52">B148</f>
        <v>R2</v>
      </c>
      <c r="C150" s="1514"/>
      <c r="D150" s="1515"/>
      <c r="E150" s="1518"/>
      <c r="F150" s="1519"/>
      <c r="G150" s="1520"/>
      <c r="H150" s="1408"/>
      <c r="I150" s="1409"/>
      <c r="J150" s="1409"/>
      <c r="K150" s="1409"/>
      <c r="L150" s="1409"/>
      <c r="M150" s="1409"/>
      <c r="N150" s="1409"/>
      <c r="O150" s="1410"/>
      <c r="P150" s="1526"/>
      <c r="Q150" s="1524" t="s">
        <v>168</v>
      </c>
      <c r="R150" s="141"/>
    </row>
    <row r="151" spans="1:18" ht="15.75" customHeight="1">
      <c r="A151" s="1449"/>
      <c r="B151" s="1513"/>
      <c r="C151" s="1516"/>
      <c r="D151" s="1517"/>
      <c r="E151" s="1521"/>
      <c r="F151" s="1522"/>
      <c r="G151" s="1523"/>
      <c r="H151" s="1414"/>
      <c r="I151" s="1415"/>
      <c r="J151" s="1415"/>
      <c r="K151" s="1415"/>
      <c r="L151" s="1415"/>
      <c r="M151" s="1415"/>
      <c r="N151" s="1415"/>
      <c r="O151" s="1416"/>
      <c r="P151" s="1430"/>
      <c r="Q151" s="1525"/>
      <c r="R151" s="141"/>
    </row>
    <row r="152" spans="1:18" ht="15.75" customHeight="1">
      <c r="A152" s="1527">
        <v>60</v>
      </c>
      <c r="B152" s="1512" t="str">
        <f t="shared" ref="B152" si="53">B150</f>
        <v>R2</v>
      </c>
      <c r="C152" s="1514"/>
      <c r="D152" s="1515"/>
      <c r="E152" s="1518"/>
      <c r="F152" s="1519"/>
      <c r="G152" s="1520"/>
      <c r="H152" s="1408"/>
      <c r="I152" s="1409"/>
      <c r="J152" s="1409"/>
      <c r="K152" s="1409"/>
      <c r="L152" s="1409"/>
      <c r="M152" s="1409"/>
      <c r="N152" s="1409"/>
      <c r="O152" s="1410"/>
      <c r="P152" s="1526"/>
      <c r="Q152" s="1524" t="s">
        <v>168</v>
      </c>
      <c r="R152" s="141"/>
    </row>
    <row r="153" spans="1:18" ht="15.75" customHeight="1">
      <c r="A153" s="1528"/>
      <c r="B153" s="1513"/>
      <c r="C153" s="1516"/>
      <c r="D153" s="1517"/>
      <c r="E153" s="1521"/>
      <c r="F153" s="1522"/>
      <c r="G153" s="1523"/>
      <c r="H153" s="1414"/>
      <c r="I153" s="1415"/>
      <c r="J153" s="1415"/>
      <c r="K153" s="1415"/>
      <c r="L153" s="1415"/>
      <c r="M153" s="1415"/>
      <c r="N153" s="1415"/>
      <c r="O153" s="1416"/>
      <c r="P153" s="1430"/>
      <c r="Q153" s="1525"/>
      <c r="R153" s="141"/>
    </row>
    <row r="154" spans="1:18">
      <c r="A154" s="207" t="s">
        <v>104</v>
      </c>
      <c r="B154" s="1529" t="s">
        <v>528</v>
      </c>
      <c r="C154" s="1530"/>
      <c r="D154" s="1530"/>
      <c r="E154" s="1530"/>
      <c r="F154" s="1530"/>
      <c r="G154" s="1530"/>
      <c r="H154" s="1530"/>
      <c r="I154" s="1530"/>
      <c r="J154" s="1530"/>
      <c r="K154" s="1530"/>
      <c r="L154" s="1530"/>
      <c r="M154" s="1530"/>
      <c r="N154" s="1530"/>
      <c r="O154" s="1530"/>
      <c r="P154" s="1530"/>
      <c r="Q154" s="255"/>
      <c r="R154" s="270"/>
    </row>
    <row r="155" spans="1:18">
      <c r="A155" s="207" t="s">
        <v>105</v>
      </c>
      <c r="B155" s="1529" t="s">
        <v>119</v>
      </c>
      <c r="C155" s="1530"/>
      <c r="D155" s="1530"/>
      <c r="E155" s="1530"/>
      <c r="F155" s="1530"/>
      <c r="G155" s="1530"/>
      <c r="H155" s="1530"/>
      <c r="I155" s="1530"/>
      <c r="J155" s="1530"/>
      <c r="K155" s="1530"/>
      <c r="L155" s="1530"/>
      <c r="M155" s="1530"/>
      <c r="N155" s="1530"/>
      <c r="O155" s="1530"/>
      <c r="P155" s="1530"/>
      <c r="Q155" s="1530"/>
      <c r="R155" s="270"/>
    </row>
    <row r="156" spans="1:18" ht="15.75" customHeight="1"/>
  </sheetData>
  <mergeCells count="525">
    <mergeCell ref="A1:F1"/>
    <mergeCell ref="A2:E2"/>
    <mergeCell ref="A53:F53"/>
    <mergeCell ref="A54:E54"/>
    <mergeCell ref="A105:F105"/>
    <mergeCell ref="A106:E106"/>
    <mergeCell ref="A22:A23"/>
    <mergeCell ref="C12:D13"/>
    <mergeCell ref="C14:D15"/>
    <mergeCell ref="A26:A27"/>
    <mergeCell ref="A28:A29"/>
    <mergeCell ref="A3:Q3"/>
    <mergeCell ref="Q16:Q17"/>
    <mergeCell ref="P18:P19"/>
    <mergeCell ref="Q18:Q19"/>
    <mergeCell ref="P20:P21"/>
    <mergeCell ref="Q20:Q21"/>
    <mergeCell ref="P22:P23"/>
    <mergeCell ref="Q22:Q23"/>
    <mergeCell ref="P24:P25"/>
    <mergeCell ref="E12:G12"/>
    <mergeCell ref="E13:G13"/>
    <mergeCell ref="E14:G14"/>
    <mergeCell ref="E15:G15"/>
    <mergeCell ref="A38:A39"/>
    <mergeCell ref="A40:A41"/>
    <mergeCell ref="A42:A43"/>
    <mergeCell ref="A44:A45"/>
    <mergeCell ref="A46:A47"/>
    <mergeCell ref="Q30:Q31"/>
    <mergeCell ref="A48:A49"/>
    <mergeCell ref="A30:A31"/>
    <mergeCell ref="A32:A33"/>
    <mergeCell ref="A34:A35"/>
    <mergeCell ref="A36:A37"/>
    <mergeCell ref="B48:B49"/>
    <mergeCell ref="B40:B41"/>
    <mergeCell ref="B42:B43"/>
    <mergeCell ref="H40:O41"/>
    <mergeCell ref="H42:O43"/>
    <mergeCell ref="Q40:Q41"/>
    <mergeCell ref="P42:P43"/>
    <mergeCell ref="Q42:Q43"/>
    <mergeCell ref="P32:P33"/>
    <mergeCell ref="Q32:Q33"/>
    <mergeCell ref="P34:P35"/>
    <mergeCell ref="Q34:Q35"/>
    <mergeCell ref="P36:P37"/>
    <mergeCell ref="C8:D9"/>
    <mergeCell ref="A24:A25"/>
    <mergeCell ref="A10:A11"/>
    <mergeCell ref="A12:A13"/>
    <mergeCell ref="A14:A15"/>
    <mergeCell ref="A16:A17"/>
    <mergeCell ref="A18:A19"/>
    <mergeCell ref="A20:A21"/>
    <mergeCell ref="P9:Q9"/>
    <mergeCell ref="Q10:Q11"/>
    <mergeCell ref="P12:P13"/>
    <mergeCell ref="Q12:Q13"/>
    <mergeCell ref="P14:P15"/>
    <mergeCell ref="Q14:Q15"/>
    <mergeCell ref="P16:P17"/>
    <mergeCell ref="H8:O9"/>
    <mergeCell ref="C10:D11"/>
    <mergeCell ref="E8:G8"/>
    <mergeCell ref="E9:G9"/>
    <mergeCell ref="E10:G10"/>
    <mergeCell ref="E11:G11"/>
    <mergeCell ref="Q24:Q25"/>
    <mergeCell ref="P8:Q8"/>
    <mergeCell ref="C16:D17"/>
    <mergeCell ref="C18:D19"/>
    <mergeCell ref="C20:D21"/>
    <mergeCell ref="C22:D23"/>
    <mergeCell ref="C24:D25"/>
    <mergeCell ref="E18:G18"/>
    <mergeCell ref="E19:G19"/>
    <mergeCell ref="E20:G20"/>
    <mergeCell ref="E21:G21"/>
    <mergeCell ref="E22:G22"/>
    <mergeCell ref="E23:G23"/>
    <mergeCell ref="E24:G24"/>
    <mergeCell ref="E25:G25"/>
    <mergeCell ref="E16:G16"/>
    <mergeCell ref="E17:G17"/>
    <mergeCell ref="C38:D39"/>
    <mergeCell ref="C40:D41"/>
    <mergeCell ref="C42:D43"/>
    <mergeCell ref="C44:D45"/>
    <mergeCell ref="Q36:Q37"/>
    <mergeCell ref="P30:P31"/>
    <mergeCell ref="H34:O35"/>
    <mergeCell ref="H36:O37"/>
    <mergeCell ref="P26:P27"/>
    <mergeCell ref="Q26:Q27"/>
    <mergeCell ref="P28:P29"/>
    <mergeCell ref="Q28:Q29"/>
    <mergeCell ref="C26:D27"/>
    <mergeCell ref="E36:G36"/>
    <mergeCell ref="E37:G37"/>
    <mergeCell ref="C36:D37"/>
    <mergeCell ref="E31:G31"/>
    <mergeCell ref="E32:G32"/>
    <mergeCell ref="E33:G33"/>
    <mergeCell ref="E34:G34"/>
    <mergeCell ref="E35:G35"/>
    <mergeCell ref="E26:G26"/>
    <mergeCell ref="E27:G27"/>
    <mergeCell ref="E28:G28"/>
    <mergeCell ref="E29:G29"/>
    <mergeCell ref="C30:D31"/>
    <mergeCell ref="C32:D33"/>
    <mergeCell ref="C34:D35"/>
    <mergeCell ref="E30:G30"/>
    <mergeCell ref="C28:D29"/>
    <mergeCell ref="B51:Q51"/>
    <mergeCell ref="B50:P50"/>
    <mergeCell ref="H44:O45"/>
    <mergeCell ref="H46:O47"/>
    <mergeCell ref="H48:O49"/>
    <mergeCell ref="H38:O39"/>
    <mergeCell ref="P40:P41"/>
    <mergeCell ref="B38:B39"/>
    <mergeCell ref="E48:G48"/>
    <mergeCell ref="E49:G49"/>
    <mergeCell ref="E43:G43"/>
    <mergeCell ref="E44:G44"/>
    <mergeCell ref="E45:G45"/>
    <mergeCell ref="E38:G38"/>
    <mergeCell ref="E39:G39"/>
    <mergeCell ref="E40:G40"/>
    <mergeCell ref="E46:G46"/>
    <mergeCell ref="E47:G47"/>
    <mergeCell ref="E41:G41"/>
    <mergeCell ref="E42:G42"/>
    <mergeCell ref="B44:B45"/>
    <mergeCell ref="B46:B47"/>
    <mergeCell ref="C46:D47"/>
    <mergeCell ref="C48:D49"/>
    <mergeCell ref="E62:G62"/>
    <mergeCell ref="E63:G63"/>
    <mergeCell ref="P62:P63"/>
    <mergeCell ref="Q62:Q63"/>
    <mergeCell ref="A55:Q55"/>
    <mergeCell ref="C60:D61"/>
    <mergeCell ref="E60:G60"/>
    <mergeCell ref="P60:Q60"/>
    <mergeCell ref="E61:G61"/>
    <mergeCell ref="P61:Q61"/>
    <mergeCell ref="B62:B63"/>
    <mergeCell ref="H62:O63"/>
    <mergeCell ref="H60:O61"/>
    <mergeCell ref="A62:A63"/>
    <mergeCell ref="C62:D63"/>
    <mergeCell ref="D57:E57"/>
    <mergeCell ref="F57:Q57"/>
    <mergeCell ref="D58:E58"/>
    <mergeCell ref="F58:Q58"/>
    <mergeCell ref="A64:A65"/>
    <mergeCell ref="A66:A67"/>
    <mergeCell ref="A68:A69"/>
    <mergeCell ref="H66:O67"/>
    <mergeCell ref="H68:O69"/>
    <mergeCell ref="P64:P65"/>
    <mergeCell ref="Q64:Q65"/>
    <mergeCell ref="P66:P67"/>
    <mergeCell ref="Q66:Q67"/>
    <mergeCell ref="P68:P69"/>
    <mergeCell ref="Q68:Q69"/>
    <mergeCell ref="C64:D65"/>
    <mergeCell ref="E64:G64"/>
    <mergeCell ref="E65:G65"/>
    <mergeCell ref="C66:D67"/>
    <mergeCell ref="E66:G66"/>
    <mergeCell ref="E67:G67"/>
    <mergeCell ref="C68:D69"/>
    <mergeCell ref="E68:G68"/>
    <mergeCell ref="E69:G69"/>
    <mergeCell ref="B64:B65"/>
    <mergeCell ref="B66:B67"/>
    <mergeCell ref="B68:B69"/>
    <mergeCell ref="H64:O65"/>
    <mergeCell ref="A70:A71"/>
    <mergeCell ref="A72:A73"/>
    <mergeCell ref="A74:A75"/>
    <mergeCell ref="H70:O71"/>
    <mergeCell ref="H72:O73"/>
    <mergeCell ref="H74:O75"/>
    <mergeCell ref="P70:P71"/>
    <mergeCell ref="Q70:Q71"/>
    <mergeCell ref="P72:P73"/>
    <mergeCell ref="Q72:Q73"/>
    <mergeCell ref="P74:P75"/>
    <mergeCell ref="Q74:Q75"/>
    <mergeCell ref="B70:B71"/>
    <mergeCell ref="C70:D71"/>
    <mergeCell ref="E70:G70"/>
    <mergeCell ref="E71:G71"/>
    <mergeCell ref="B72:B73"/>
    <mergeCell ref="C72:D73"/>
    <mergeCell ref="E72:G72"/>
    <mergeCell ref="E73:G73"/>
    <mergeCell ref="B74:B75"/>
    <mergeCell ref="C74:D75"/>
    <mergeCell ref="E74:G74"/>
    <mergeCell ref="E75:G75"/>
    <mergeCell ref="A76:A77"/>
    <mergeCell ref="A78:A79"/>
    <mergeCell ref="A80:A81"/>
    <mergeCell ref="H76:O77"/>
    <mergeCell ref="H78:O79"/>
    <mergeCell ref="H80:O81"/>
    <mergeCell ref="P76:P77"/>
    <mergeCell ref="Q76:Q77"/>
    <mergeCell ref="P78:P79"/>
    <mergeCell ref="Q78:Q79"/>
    <mergeCell ref="P80:P81"/>
    <mergeCell ref="Q80:Q81"/>
    <mergeCell ref="B78:B79"/>
    <mergeCell ref="C78:D79"/>
    <mergeCell ref="E78:G78"/>
    <mergeCell ref="E79:G79"/>
    <mergeCell ref="B80:B81"/>
    <mergeCell ref="C80:D81"/>
    <mergeCell ref="E80:G80"/>
    <mergeCell ref="E81:G81"/>
    <mergeCell ref="B76:B77"/>
    <mergeCell ref="C76:D77"/>
    <mergeCell ref="E76:G76"/>
    <mergeCell ref="E77:G77"/>
    <mergeCell ref="A82:A83"/>
    <mergeCell ref="A84:A85"/>
    <mergeCell ref="A86:A87"/>
    <mergeCell ref="H82:O83"/>
    <mergeCell ref="H84:O85"/>
    <mergeCell ref="H86:O87"/>
    <mergeCell ref="P82:P83"/>
    <mergeCell ref="Q82:Q83"/>
    <mergeCell ref="P84:P85"/>
    <mergeCell ref="Q84:Q85"/>
    <mergeCell ref="P86:P87"/>
    <mergeCell ref="Q86:Q87"/>
    <mergeCell ref="B82:B83"/>
    <mergeCell ref="B86:B87"/>
    <mergeCell ref="C86:D87"/>
    <mergeCell ref="E86:G86"/>
    <mergeCell ref="E87:G87"/>
    <mergeCell ref="C82:D83"/>
    <mergeCell ref="E82:G82"/>
    <mergeCell ref="E83:G83"/>
    <mergeCell ref="B84:B85"/>
    <mergeCell ref="C84:D85"/>
    <mergeCell ref="E84:G84"/>
    <mergeCell ref="E85:G85"/>
    <mergeCell ref="A88:A89"/>
    <mergeCell ref="A90:A91"/>
    <mergeCell ref="A92:A93"/>
    <mergeCell ref="H88:O89"/>
    <mergeCell ref="H90:O91"/>
    <mergeCell ref="H92:O93"/>
    <mergeCell ref="P88:P89"/>
    <mergeCell ref="Q88:Q89"/>
    <mergeCell ref="P90:P91"/>
    <mergeCell ref="Q90:Q91"/>
    <mergeCell ref="P92:P93"/>
    <mergeCell ref="Q92:Q93"/>
    <mergeCell ref="B90:B91"/>
    <mergeCell ref="B88:B89"/>
    <mergeCell ref="C88:D89"/>
    <mergeCell ref="E88:G88"/>
    <mergeCell ref="E89:G89"/>
    <mergeCell ref="B92:B93"/>
    <mergeCell ref="A100:A101"/>
    <mergeCell ref="B102:P102"/>
    <mergeCell ref="B103:Q103"/>
    <mergeCell ref="A107:Q107"/>
    <mergeCell ref="H100:O101"/>
    <mergeCell ref="P100:P101"/>
    <mergeCell ref="Q100:Q101"/>
    <mergeCell ref="A94:A95"/>
    <mergeCell ref="A96:A97"/>
    <mergeCell ref="A98:A99"/>
    <mergeCell ref="H94:O95"/>
    <mergeCell ref="H96:O97"/>
    <mergeCell ref="H98:O99"/>
    <mergeCell ref="P94:P95"/>
    <mergeCell ref="Q94:Q95"/>
    <mergeCell ref="P96:P97"/>
    <mergeCell ref="Q96:Q97"/>
    <mergeCell ref="P98:P99"/>
    <mergeCell ref="Q98:Q99"/>
    <mergeCell ref="B94:B95"/>
    <mergeCell ref="C94:D95"/>
    <mergeCell ref="E94:G94"/>
    <mergeCell ref="E95:G95"/>
    <mergeCell ref="B96:B97"/>
    <mergeCell ref="A114:A115"/>
    <mergeCell ref="C114:D115"/>
    <mergeCell ref="E114:G114"/>
    <mergeCell ref="E115:G115"/>
    <mergeCell ref="H114:O115"/>
    <mergeCell ref="P114:P115"/>
    <mergeCell ref="Q114:Q115"/>
    <mergeCell ref="C112:D113"/>
    <mergeCell ref="E112:G112"/>
    <mergeCell ref="P112:Q112"/>
    <mergeCell ref="E113:G113"/>
    <mergeCell ref="P113:Q113"/>
    <mergeCell ref="H112:O113"/>
    <mergeCell ref="A116:A117"/>
    <mergeCell ref="A118:A119"/>
    <mergeCell ref="A120:A121"/>
    <mergeCell ref="H116:O117"/>
    <mergeCell ref="H118:O119"/>
    <mergeCell ref="H120:O121"/>
    <mergeCell ref="P116:P117"/>
    <mergeCell ref="Q116:Q117"/>
    <mergeCell ref="P118:P119"/>
    <mergeCell ref="Q118:Q119"/>
    <mergeCell ref="P120:P121"/>
    <mergeCell ref="Q120:Q121"/>
    <mergeCell ref="B116:B117"/>
    <mergeCell ref="C116:D117"/>
    <mergeCell ref="E116:G116"/>
    <mergeCell ref="E117:G117"/>
    <mergeCell ref="B118:B119"/>
    <mergeCell ref="C118:D119"/>
    <mergeCell ref="E118:G118"/>
    <mergeCell ref="E119:G119"/>
    <mergeCell ref="A122:A123"/>
    <mergeCell ref="A124:A125"/>
    <mergeCell ref="A126:A127"/>
    <mergeCell ref="H122:O123"/>
    <mergeCell ref="H124:O125"/>
    <mergeCell ref="H126:O127"/>
    <mergeCell ref="P122:P123"/>
    <mergeCell ref="Q122:Q123"/>
    <mergeCell ref="P124:P125"/>
    <mergeCell ref="Q124:Q125"/>
    <mergeCell ref="P126:P127"/>
    <mergeCell ref="Q126:Q127"/>
    <mergeCell ref="B124:B125"/>
    <mergeCell ref="B126:B127"/>
    <mergeCell ref="C126:D127"/>
    <mergeCell ref="E126:G126"/>
    <mergeCell ref="E127:G127"/>
    <mergeCell ref="C122:D123"/>
    <mergeCell ref="E122:G122"/>
    <mergeCell ref="E123:G123"/>
    <mergeCell ref="A128:A129"/>
    <mergeCell ref="A130:A131"/>
    <mergeCell ref="A132:A133"/>
    <mergeCell ref="H128:O129"/>
    <mergeCell ref="H130:O131"/>
    <mergeCell ref="H132:O133"/>
    <mergeCell ref="P128:P129"/>
    <mergeCell ref="Q128:Q129"/>
    <mergeCell ref="P130:P131"/>
    <mergeCell ref="Q130:Q131"/>
    <mergeCell ref="P132:P133"/>
    <mergeCell ref="Q132:Q133"/>
    <mergeCell ref="B128:B129"/>
    <mergeCell ref="B132:B133"/>
    <mergeCell ref="C132:D133"/>
    <mergeCell ref="E132:G132"/>
    <mergeCell ref="E133:G133"/>
    <mergeCell ref="C128:D129"/>
    <mergeCell ref="E128:G128"/>
    <mergeCell ref="E129:G129"/>
    <mergeCell ref="B130:B131"/>
    <mergeCell ref="C130:D131"/>
    <mergeCell ref="E130:G130"/>
    <mergeCell ref="E131:G131"/>
    <mergeCell ref="A134:A135"/>
    <mergeCell ref="A136:A137"/>
    <mergeCell ref="A138:A139"/>
    <mergeCell ref="H134:O135"/>
    <mergeCell ref="H136:O137"/>
    <mergeCell ref="H138:O139"/>
    <mergeCell ref="P134:P135"/>
    <mergeCell ref="Q134:Q135"/>
    <mergeCell ref="P136:P137"/>
    <mergeCell ref="Q136:Q137"/>
    <mergeCell ref="P138:P139"/>
    <mergeCell ref="Q138:Q139"/>
    <mergeCell ref="B136:B137"/>
    <mergeCell ref="B134:B135"/>
    <mergeCell ref="C134:D135"/>
    <mergeCell ref="E134:G134"/>
    <mergeCell ref="E135:G135"/>
    <mergeCell ref="C136:D137"/>
    <mergeCell ref="E136:G136"/>
    <mergeCell ref="E137:G137"/>
    <mergeCell ref="B138:B139"/>
    <mergeCell ref="C138:D139"/>
    <mergeCell ref="E138:G138"/>
    <mergeCell ref="E139:G139"/>
    <mergeCell ref="P148:P149"/>
    <mergeCell ref="Q148:Q149"/>
    <mergeCell ref="P150:P151"/>
    <mergeCell ref="Q150:Q151"/>
    <mergeCell ref="B148:B149"/>
    <mergeCell ref="A140:A141"/>
    <mergeCell ref="A142:A143"/>
    <mergeCell ref="A144:A145"/>
    <mergeCell ref="H140:O141"/>
    <mergeCell ref="H142:O143"/>
    <mergeCell ref="H144:O145"/>
    <mergeCell ref="P140:P141"/>
    <mergeCell ref="Q140:Q141"/>
    <mergeCell ref="P142:P143"/>
    <mergeCell ref="Q142:Q143"/>
    <mergeCell ref="P144:P145"/>
    <mergeCell ref="Q144:Q145"/>
    <mergeCell ref="B140:B141"/>
    <mergeCell ref="C142:D143"/>
    <mergeCell ref="E142:G142"/>
    <mergeCell ref="E143:G143"/>
    <mergeCell ref="E140:G140"/>
    <mergeCell ref="E141:G141"/>
    <mergeCell ref="E146:G146"/>
    <mergeCell ref="A152:A153"/>
    <mergeCell ref="B154:P154"/>
    <mergeCell ref="B155:Q155"/>
    <mergeCell ref="H10:O11"/>
    <mergeCell ref="H12:O13"/>
    <mergeCell ref="H14:O15"/>
    <mergeCell ref="H16:O17"/>
    <mergeCell ref="H18:O19"/>
    <mergeCell ref="H20:O21"/>
    <mergeCell ref="H22:O23"/>
    <mergeCell ref="H24:O25"/>
    <mergeCell ref="H26:O27"/>
    <mergeCell ref="H28:O29"/>
    <mergeCell ref="H30:O31"/>
    <mergeCell ref="H32:O33"/>
    <mergeCell ref="A146:A147"/>
    <mergeCell ref="A148:A149"/>
    <mergeCell ref="A150:A151"/>
    <mergeCell ref="H146:O147"/>
    <mergeCell ref="H148:O149"/>
    <mergeCell ref="H150:O151"/>
    <mergeCell ref="P146:P147"/>
    <mergeCell ref="H152:O153"/>
    <mergeCell ref="P10:P11"/>
    <mergeCell ref="P152:P153"/>
    <mergeCell ref="Q152:Q153"/>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P44:P45"/>
    <mergeCell ref="Q44:Q45"/>
    <mergeCell ref="P46:P47"/>
    <mergeCell ref="Q46:Q47"/>
    <mergeCell ref="P48:P49"/>
    <mergeCell ref="Q48:Q49"/>
    <mergeCell ref="P38:P39"/>
    <mergeCell ref="Q38:Q39"/>
    <mergeCell ref="Q146:Q147"/>
    <mergeCell ref="D110:E110"/>
    <mergeCell ref="F110:Q110"/>
    <mergeCell ref="C96:D97"/>
    <mergeCell ref="E96:G96"/>
    <mergeCell ref="E97:G97"/>
    <mergeCell ref="C90:D91"/>
    <mergeCell ref="E90:G90"/>
    <mergeCell ref="E91:G91"/>
    <mergeCell ref="C92:D93"/>
    <mergeCell ref="E92:G92"/>
    <mergeCell ref="E93:G93"/>
    <mergeCell ref="B142:B143"/>
    <mergeCell ref="B98:B99"/>
    <mergeCell ref="C98:D99"/>
    <mergeCell ref="E98:G98"/>
    <mergeCell ref="E99:G99"/>
    <mergeCell ref="B100:B101"/>
    <mergeCell ref="C100:D101"/>
    <mergeCell ref="E100:G100"/>
    <mergeCell ref="E101:G101"/>
    <mergeCell ref="C124:D125"/>
    <mergeCell ref="E124:G124"/>
    <mergeCell ref="E125:G125"/>
    <mergeCell ref="B120:B121"/>
    <mergeCell ref="C120:D121"/>
    <mergeCell ref="E120:G120"/>
    <mergeCell ref="E121:G121"/>
    <mergeCell ref="B122:B123"/>
    <mergeCell ref="D109:E109"/>
    <mergeCell ref="F109:Q109"/>
    <mergeCell ref="D4:E4"/>
    <mergeCell ref="D5:E5"/>
    <mergeCell ref="F5:Q5"/>
    <mergeCell ref="F4:Q4"/>
    <mergeCell ref="B152:B153"/>
    <mergeCell ref="C152:D153"/>
    <mergeCell ref="E152:G152"/>
    <mergeCell ref="E153:G153"/>
    <mergeCell ref="B114:B115"/>
    <mergeCell ref="C148:D149"/>
    <mergeCell ref="E148:G148"/>
    <mergeCell ref="E149:G149"/>
    <mergeCell ref="B150:B151"/>
    <mergeCell ref="C150:D151"/>
    <mergeCell ref="E150:G150"/>
    <mergeCell ref="E151:G151"/>
    <mergeCell ref="B144:B145"/>
    <mergeCell ref="C144:D145"/>
    <mergeCell ref="E144:G144"/>
    <mergeCell ref="E145:G145"/>
    <mergeCell ref="B146:B147"/>
    <mergeCell ref="C146:D147"/>
    <mergeCell ref="E147:G147"/>
    <mergeCell ref="C140:D141"/>
  </mergeCells>
  <phoneticPr fontId="2"/>
  <printOptions horizontalCentered="1"/>
  <pageMargins left="0.70866141732283472" right="0.70866141732283472" top="0.74803149606299213" bottom="0.55118110236220474" header="0.31496062992125984" footer="0.31496062992125984"/>
  <pageSetup paperSize="9" scale="97" fitToHeight="3" orientation="portrait" blackAndWhite="1"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FF66FF"/>
    <pageSetUpPr fitToPage="1"/>
  </sheetPr>
  <dimension ref="A1:T156"/>
  <sheetViews>
    <sheetView view="pageBreakPreview" topLeftCell="A91" zoomScaleNormal="100" zoomScaleSheetLayoutView="100" workbookViewId="0">
      <selection activeCell="B10" sqref="B10:B11"/>
    </sheetView>
  </sheetViews>
  <sheetFormatPr defaultColWidth="9" defaultRowHeight="13"/>
  <cols>
    <col min="1" max="17" width="5.08984375" style="146" customWidth="1"/>
    <col min="18" max="18" width="5.08984375" style="145" customWidth="1"/>
    <col min="19" max="16384" width="9" style="146"/>
  </cols>
  <sheetData>
    <row r="1" spans="1:20" ht="15.75" customHeight="1">
      <c r="A1" s="1392" t="str">
        <f>CONCATENATE("（様式-",INDEX(発注者入力シート!$B$27:$G$31,MATCH(発注者入力シート!L6,発注者入力シート!$C$27:$C$31,0),4),"-２）")</f>
        <v>（様式-３-２）</v>
      </c>
      <c r="B1" s="1392"/>
      <c r="C1" s="1392"/>
      <c r="D1" s="1392"/>
      <c r="E1" s="1392"/>
      <c r="F1" s="1392"/>
      <c r="Q1" s="345" t="s">
        <v>735</v>
      </c>
      <c r="R1" s="273"/>
      <c r="S1" s="4" t="s">
        <v>393</v>
      </c>
      <c r="T1" s="4"/>
    </row>
    <row r="2" spans="1:20" ht="15.75" customHeight="1">
      <c r="A2" s="1392" t="str">
        <f>CONCATENATE("評価項目",INDEX(発注者入力シート!$B$27:$G$31,MATCH(発注者入力シート!L6,発注者入力シート!$C$27:$C$31,0),5),"-",INDEX(発注者入力シート!$B$27:$G$31,MATCH(発注者入力シート!L6,発注者入力シート!$C$27:$C$31,0),6))</f>
        <v>評価項目（２）-①</v>
      </c>
      <c r="B2" s="1392"/>
      <c r="C2" s="1392"/>
      <c r="D2" s="1392"/>
      <c r="E2" s="1392"/>
      <c r="Q2" s="188" t="s">
        <v>1437</v>
      </c>
      <c r="S2" s="4" t="s">
        <v>394</v>
      </c>
      <c r="T2" s="4"/>
    </row>
    <row r="3" spans="1:20" ht="15.75" customHeight="1">
      <c r="A3" s="1407" t="s">
        <v>165</v>
      </c>
      <c r="B3" s="1407"/>
      <c r="C3" s="1407"/>
      <c r="D3" s="1407"/>
      <c r="E3" s="1407"/>
      <c r="F3" s="1407"/>
      <c r="G3" s="1407"/>
      <c r="H3" s="1407"/>
      <c r="I3" s="1407"/>
      <c r="J3" s="1407"/>
      <c r="K3" s="1407"/>
      <c r="L3" s="1407"/>
      <c r="M3" s="1407"/>
      <c r="N3" s="1407"/>
      <c r="O3" s="1407"/>
      <c r="P3" s="1407"/>
      <c r="Q3" s="1407"/>
      <c r="R3" s="267"/>
      <c r="S3" s="147"/>
      <c r="T3" s="4" t="s">
        <v>401</v>
      </c>
    </row>
    <row r="4" spans="1:20" ht="15.75" customHeight="1">
      <c r="A4" s="189"/>
      <c r="B4" s="189"/>
      <c r="C4" s="189"/>
      <c r="D4" s="1404" t="s">
        <v>793</v>
      </c>
      <c r="E4" s="1404"/>
      <c r="F4" s="1403" t="str">
        <f>IF(企業入力シート!C5="","",企業入力シート!C5)</f>
        <v>○○共同企業体</v>
      </c>
      <c r="G4" s="1403"/>
      <c r="H4" s="1403"/>
      <c r="I4" s="1403"/>
      <c r="J4" s="1403"/>
      <c r="K4" s="1403"/>
      <c r="L4" s="1403"/>
      <c r="M4" s="1403"/>
      <c r="N4" s="1403"/>
      <c r="O4" s="1403"/>
      <c r="P4" s="1403"/>
      <c r="Q4" s="1403"/>
      <c r="R4" s="267"/>
      <c r="S4" s="135"/>
      <c r="T4" s="4" t="s">
        <v>396</v>
      </c>
    </row>
    <row r="5" spans="1:20" ht="15.75" customHeight="1">
      <c r="D5" s="1511" t="s">
        <v>795</v>
      </c>
      <c r="E5" s="1511"/>
      <c r="F5" s="1403" t="str">
        <f>IF(企業入力シート!C14="","",企業入力シート!C14)</f>
        <v/>
      </c>
      <c r="G5" s="1403"/>
      <c r="H5" s="1403"/>
      <c r="I5" s="1403"/>
      <c r="J5" s="1403"/>
      <c r="K5" s="1403"/>
      <c r="L5" s="1403"/>
      <c r="M5" s="1403"/>
      <c r="N5" s="1403"/>
      <c r="O5" s="1403"/>
      <c r="P5" s="1403"/>
      <c r="Q5" s="1403"/>
      <c r="R5" s="259"/>
      <c r="S5" s="190"/>
      <c r="T5" s="4"/>
    </row>
    <row r="6" spans="1:20" ht="15.75" customHeight="1">
      <c r="S6" s="4" t="s">
        <v>397</v>
      </c>
      <c r="T6" s="4"/>
    </row>
    <row r="7" spans="1:20" ht="15.75" customHeight="1">
      <c r="S7" s="137"/>
      <c r="T7" s="4" t="s">
        <v>398</v>
      </c>
    </row>
    <row r="8" spans="1:20" ht="15.75" customHeight="1">
      <c r="A8" s="191" t="s">
        <v>20</v>
      </c>
      <c r="B8" s="192" t="s">
        <v>22</v>
      </c>
      <c r="C8" s="1447" t="s">
        <v>24</v>
      </c>
      <c r="D8" s="1447"/>
      <c r="E8" s="1446" t="s">
        <v>25</v>
      </c>
      <c r="F8" s="1447"/>
      <c r="G8" s="1448"/>
      <c r="H8" s="1446" t="s">
        <v>26</v>
      </c>
      <c r="I8" s="1447"/>
      <c r="J8" s="1447"/>
      <c r="K8" s="1447"/>
      <c r="L8" s="1447"/>
      <c r="M8" s="1447"/>
      <c r="N8" s="1447"/>
      <c r="O8" s="1448"/>
      <c r="P8" s="1446" t="s">
        <v>108</v>
      </c>
      <c r="Q8" s="1448"/>
      <c r="R8" s="141"/>
      <c r="S8" s="138"/>
      <c r="T8" s="4" t="s">
        <v>396</v>
      </c>
    </row>
    <row r="9" spans="1:20" ht="15.75" customHeight="1">
      <c r="A9" s="193" t="s">
        <v>21</v>
      </c>
      <c r="B9" s="194" t="s">
        <v>23</v>
      </c>
      <c r="C9" s="1453"/>
      <c r="D9" s="1453"/>
      <c r="E9" s="1531" t="s">
        <v>748</v>
      </c>
      <c r="F9" s="1532"/>
      <c r="G9" s="1533"/>
      <c r="H9" s="1449"/>
      <c r="I9" s="1450"/>
      <c r="J9" s="1450"/>
      <c r="K9" s="1450"/>
      <c r="L9" s="1450"/>
      <c r="M9" s="1450"/>
      <c r="N9" s="1450"/>
      <c r="O9" s="1451"/>
      <c r="P9" s="1452" t="s">
        <v>107</v>
      </c>
      <c r="Q9" s="1454"/>
      <c r="R9" s="141"/>
      <c r="S9" s="4"/>
      <c r="T9" s="4"/>
    </row>
    <row r="10" spans="1:20" ht="15.75" customHeight="1">
      <c r="A10" s="1446">
        <v>1</v>
      </c>
      <c r="B10" s="1512" t="s">
        <v>1438</v>
      </c>
      <c r="C10" s="1514"/>
      <c r="D10" s="1515"/>
      <c r="E10" s="1518"/>
      <c r="F10" s="1519"/>
      <c r="G10" s="1520"/>
      <c r="H10" s="1408"/>
      <c r="I10" s="1409"/>
      <c r="J10" s="1409"/>
      <c r="K10" s="1409"/>
      <c r="L10" s="1409"/>
      <c r="M10" s="1409"/>
      <c r="N10" s="1409"/>
      <c r="O10" s="1410"/>
      <c r="P10" s="1526"/>
      <c r="Q10" s="1524" t="s">
        <v>168</v>
      </c>
      <c r="R10" s="141"/>
      <c r="S10" s="149" t="s">
        <v>399</v>
      </c>
      <c r="T10" s="4"/>
    </row>
    <row r="11" spans="1:20" ht="15.75" customHeight="1">
      <c r="A11" s="1449"/>
      <c r="B11" s="1513"/>
      <c r="C11" s="1516"/>
      <c r="D11" s="1517"/>
      <c r="E11" s="1521"/>
      <c r="F11" s="1522"/>
      <c r="G11" s="1523"/>
      <c r="H11" s="1414"/>
      <c r="I11" s="1415"/>
      <c r="J11" s="1415"/>
      <c r="K11" s="1415"/>
      <c r="L11" s="1415"/>
      <c r="M11" s="1415"/>
      <c r="N11" s="1415"/>
      <c r="O11" s="1416"/>
      <c r="P11" s="1430"/>
      <c r="Q11" s="1525"/>
      <c r="R11" s="141"/>
      <c r="S11" s="149" t="s">
        <v>400</v>
      </c>
      <c r="T11" s="4"/>
    </row>
    <row r="12" spans="1:20" ht="15.75" customHeight="1">
      <c r="A12" s="1452">
        <v>2</v>
      </c>
      <c r="B12" s="1512" t="str">
        <f>B10</f>
        <v>R3</v>
      </c>
      <c r="C12" s="1514"/>
      <c r="D12" s="1515"/>
      <c r="E12" s="1518"/>
      <c r="F12" s="1519"/>
      <c r="G12" s="1520"/>
      <c r="H12" s="1408"/>
      <c r="I12" s="1409"/>
      <c r="J12" s="1409"/>
      <c r="K12" s="1409"/>
      <c r="L12" s="1409"/>
      <c r="M12" s="1409"/>
      <c r="N12" s="1409"/>
      <c r="O12" s="1410"/>
      <c r="P12" s="1526"/>
      <c r="Q12" s="1524" t="s">
        <v>168</v>
      </c>
      <c r="R12" s="141"/>
      <c r="S12" s="149" t="s">
        <v>855</v>
      </c>
    </row>
    <row r="13" spans="1:20" ht="15.75" customHeight="1">
      <c r="A13" s="1452"/>
      <c r="B13" s="1513"/>
      <c r="C13" s="1516"/>
      <c r="D13" s="1517"/>
      <c r="E13" s="1521"/>
      <c r="F13" s="1522"/>
      <c r="G13" s="1523"/>
      <c r="H13" s="1414"/>
      <c r="I13" s="1415"/>
      <c r="J13" s="1415"/>
      <c r="K13" s="1415"/>
      <c r="L13" s="1415"/>
      <c r="M13" s="1415"/>
      <c r="N13" s="1415"/>
      <c r="O13" s="1416"/>
      <c r="P13" s="1430"/>
      <c r="Q13" s="1525"/>
      <c r="R13" s="141"/>
    </row>
    <row r="14" spans="1:20" ht="15.75" customHeight="1">
      <c r="A14" s="1446">
        <v>3</v>
      </c>
      <c r="B14" s="1512" t="str">
        <f t="shared" ref="B14" si="0">B12</f>
        <v>R3</v>
      </c>
      <c r="C14" s="1514"/>
      <c r="D14" s="1515"/>
      <c r="E14" s="1518"/>
      <c r="F14" s="1519"/>
      <c r="G14" s="1520"/>
      <c r="H14" s="1408"/>
      <c r="I14" s="1409"/>
      <c r="J14" s="1409"/>
      <c r="K14" s="1409"/>
      <c r="L14" s="1409"/>
      <c r="M14" s="1409"/>
      <c r="N14" s="1409"/>
      <c r="O14" s="1410"/>
      <c r="P14" s="1526"/>
      <c r="Q14" s="1524" t="s">
        <v>168</v>
      </c>
      <c r="R14" s="141"/>
    </row>
    <row r="15" spans="1:20" ht="15.75" customHeight="1">
      <c r="A15" s="1449"/>
      <c r="B15" s="1513"/>
      <c r="C15" s="1516"/>
      <c r="D15" s="1517"/>
      <c r="E15" s="1521"/>
      <c r="F15" s="1522"/>
      <c r="G15" s="1523"/>
      <c r="H15" s="1414"/>
      <c r="I15" s="1415"/>
      <c r="J15" s="1415"/>
      <c r="K15" s="1415"/>
      <c r="L15" s="1415"/>
      <c r="M15" s="1415"/>
      <c r="N15" s="1415"/>
      <c r="O15" s="1416"/>
      <c r="P15" s="1430"/>
      <c r="Q15" s="1525"/>
      <c r="R15" s="141"/>
    </row>
    <row r="16" spans="1:20" ht="15.75" customHeight="1">
      <c r="A16" s="1452">
        <v>4</v>
      </c>
      <c r="B16" s="1512" t="str">
        <f t="shared" ref="B16" si="1">B14</f>
        <v>R3</v>
      </c>
      <c r="C16" s="1514"/>
      <c r="D16" s="1515"/>
      <c r="E16" s="1518"/>
      <c r="F16" s="1519"/>
      <c r="G16" s="1520"/>
      <c r="H16" s="1408"/>
      <c r="I16" s="1409"/>
      <c r="J16" s="1409"/>
      <c r="K16" s="1409"/>
      <c r="L16" s="1409"/>
      <c r="M16" s="1409"/>
      <c r="N16" s="1409"/>
      <c r="O16" s="1410"/>
      <c r="P16" s="1526"/>
      <c r="Q16" s="1524" t="s">
        <v>168</v>
      </c>
      <c r="R16" s="141"/>
    </row>
    <row r="17" spans="1:18" ht="15.75" customHeight="1">
      <c r="A17" s="1452"/>
      <c r="B17" s="1513"/>
      <c r="C17" s="1516"/>
      <c r="D17" s="1517"/>
      <c r="E17" s="1521"/>
      <c r="F17" s="1522"/>
      <c r="G17" s="1523"/>
      <c r="H17" s="1414"/>
      <c r="I17" s="1415"/>
      <c r="J17" s="1415"/>
      <c r="K17" s="1415"/>
      <c r="L17" s="1415"/>
      <c r="M17" s="1415"/>
      <c r="N17" s="1415"/>
      <c r="O17" s="1416"/>
      <c r="P17" s="1430"/>
      <c r="Q17" s="1525"/>
      <c r="R17" s="141"/>
    </row>
    <row r="18" spans="1:18" ht="15.75" customHeight="1">
      <c r="A18" s="1446">
        <v>5</v>
      </c>
      <c r="B18" s="1512" t="str">
        <f t="shared" ref="B18" si="2">B16</f>
        <v>R3</v>
      </c>
      <c r="C18" s="1514"/>
      <c r="D18" s="1515"/>
      <c r="E18" s="1518"/>
      <c r="F18" s="1519"/>
      <c r="G18" s="1520"/>
      <c r="H18" s="1408"/>
      <c r="I18" s="1409"/>
      <c r="J18" s="1409"/>
      <c r="K18" s="1409"/>
      <c r="L18" s="1409"/>
      <c r="M18" s="1409"/>
      <c r="N18" s="1409"/>
      <c r="O18" s="1410"/>
      <c r="P18" s="1526"/>
      <c r="Q18" s="1524" t="s">
        <v>168</v>
      </c>
      <c r="R18" s="141"/>
    </row>
    <row r="19" spans="1:18" ht="15.75" customHeight="1">
      <c r="A19" s="1449"/>
      <c r="B19" s="1513"/>
      <c r="C19" s="1516"/>
      <c r="D19" s="1517"/>
      <c r="E19" s="1521"/>
      <c r="F19" s="1522"/>
      <c r="G19" s="1523"/>
      <c r="H19" s="1414"/>
      <c r="I19" s="1415"/>
      <c r="J19" s="1415"/>
      <c r="K19" s="1415"/>
      <c r="L19" s="1415"/>
      <c r="M19" s="1415"/>
      <c r="N19" s="1415"/>
      <c r="O19" s="1416"/>
      <c r="P19" s="1430"/>
      <c r="Q19" s="1525"/>
      <c r="R19" s="141"/>
    </row>
    <row r="20" spans="1:18" ht="15.75" customHeight="1">
      <c r="A20" s="1452">
        <v>6</v>
      </c>
      <c r="B20" s="1512" t="str">
        <f t="shared" ref="B20" si="3">B18</f>
        <v>R3</v>
      </c>
      <c r="C20" s="1514"/>
      <c r="D20" s="1515"/>
      <c r="E20" s="1518"/>
      <c r="F20" s="1519"/>
      <c r="G20" s="1520"/>
      <c r="H20" s="1408"/>
      <c r="I20" s="1409"/>
      <c r="J20" s="1409"/>
      <c r="K20" s="1409"/>
      <c r="L20" s="1409"/>
      <c r="M20" s="1409"/>
      <c r="N20" s="1409"/>
      <c r="O20" s="1410"/>
      <c r="P20" s="1526"/>
      <c r="Q20" s="1524" t="s">
        <v>168</v>
      </c>
      <c r="R20" s="141"/>
    </row>
    <row r="21" spans="1:18" ht="15.75" customHeight="1">
      <c r="A21" s="1452"/>
      <c r="B21" s="1513"/>
      <c r="C21" s="1516"/>
      <c r="D21" s="1517"/>
      <c r="E21" s="1521"/>
      <c r="F21" s="1522"/>
      <c r="G21" s="1523"/>
      <c r="H21" s="1414"/>
      <c r="I21" s="1415"/>
      <c r="J21" s="1415"/>
      <c r="K21" s="1415"/>
      <c r="L21" s="1415"/>
      <c r="M21" s="1415"/>
      <c r="N21" s="1415"/>
      <c r="O21" s="1416"/>
      <c r="P21" s="1430"/>
      <c r="Q21" s="1525"/>
      <c r="R21" s="141"/>
    </row>
    <row r="22" spans="1:18" ht="15.75" customHeight="1">
      <c r="A22" s="1446">
        <v>7</v>
      </c>
      <c r="B22" s="1512" t="str">
        <f t="shared" ref="B22" si="4">B20</f>
        <v>R3</v>
      </c>
      <c r="C22" s="1514"/>
      <c r="D22" s="1515"/>
      <c r="E22" s="1518"/>
      <c r="F22" s="1519"/>
      <c r="G22" s="1520"/>
      <c r="H22" s="1408"/>
      <c r="I22" s="1409"/>
      <c r="J22" s="1409"/>
      <c r="K22" s="1409"/>
      <c r="L22" s="1409"/>
      <c r="M22" s="1409"/>
      <c r="N22" s="1409"/>
      <c r="O22" s="1410"/>
      <c r="P22" s="1526"/>
      <c r="Q22" s="1524" t="s">
        <v>168</v>
      </c>
      <c r="R22" s="141"/>
    </row>
    <row r="23" spans="1:18" ht="15.75" customHeight="1">
      <c r="A23" s="1449"/>
      <c r="B23" s="1513"/>
      <c r="C23" s="1516"/>
      <c r="D23" s="1517"/>
      <c r="E23" s="1521"/>
      <c r="F23" s="1522"/>
      <c r="G23" s="1523"/>
      <c r="H23" s="1414"/>
      <c r="I23" s="1415"/>
      <c r="J23" s="1415"/>
      <c r="K23" s="1415"/>
      <c r="L23" s="1415"/>
      <c r="M23" s="1415"/>
      <c r="N23" s="1415"/>
      <c r="O23" s="1416"/>
      <c r="P23" s="1430"/>
      <c r="Q23" s="1525"/>
      <c r="R23" s="141"/>
    </row>
    <row r="24" spans="1:18" ht="15.75" customHeight="1">
      <c r="A24" s="1452">
        <v>8</v>
      </c>
      <c r="B24" s="1512" t="str">
        <f t="shared" ref="B24" si="5">B22</f>
        <v>R3</v>
      </c>
      <c r="C24" s="1514"/>
      <c r="D24" s="1515"/>
      <c r="E24" s="1518"/>
      <c r="F24" s="1519"/>
      <c r="G24" s="1520"/>
      <c r="H24" s="1408"/>
      <c r="I24" s="1409"/>
      <c r="J24" s="1409"/>
      <c r="K24" s="1409"/>
      <c r="L24" s="1409"/>
      <c r="M24" s="1409"/>
      <c r="N24" s="1409"/>
      <c r="O24" s="1410"/>
      <c r="P24" s="1526"/>
      <c r="Q24" s="1524" t="s">
        <v>168</v>
      </c>
      <c r="R24" s="141"/>
    </row>
    <row r="25" spans="1:18" ht="15.75" customHeight="1">
      <c r="A25" s="1452"/>
      <c r="B25" s="1513"/>
      <c r="C25" s="1516"/>
      <c r="D25" s="1517"/>
      <c r="E25" s="1521"/>
      <c r="F25" s="1522"/>
      <c r="G25" s="1523"/>
      <c r="H25" s="1414"/>
      <c r="I25" s="1415"/>
      <c r="J25" s="1415"/>
      <c r="K25" s="1415"/>
      <c r="L25" s="1415"/>
      <c r="M25" s="1415"/>
      <c r="N25" s="1415"/>
      <c r="O25" s="1416"/>
      <c r="P25" s="1430"/>
      <c r="Q25" s="1525"/>
      <c r="R25" s="141"/>
    </row>
    <row r="26" spans="1:18" ht="15.75" customHeight="1">
      <c r="A26" s="1446">
        <v>9</v>
      </c>
      <c r="B26" s="1512" t="str">
        <f t="shared" ref="B26" si="6">B24</f>
        <v>R3</v>
      </c>
      <c r="C26" s="1514"/>
      <c r="D26" s="1515"/>
      <c r="E26" s="1518"/>
      <c r="F26" s="1519"/>
      <c r="G26" s="1520"/>
      <c r="H26" s="1408"/>
      <c r="I26" s="1409"/>
      <c r="J26" s="1409"/>
      <c r="K26" s="1409"/>
      <c r="L26" s="1409"/>
      <c r="M26" s="1409"/>
      <c r="N26" s="1409"/>
      <c r="O26" s="1410"/>
      <c r="P26" s="1526"/>
      <c r="Q26" s="1524" t="s">
        <v>168</v>
      </c>
      <c r="R26" s="141"/>
    </row>
    <row r="27" spans="1:18" ht="15.75" customHeight="1">
      <c r="A27" s="1449"/>
      <c r="B27" s="1513"/>
      <c r="C27" s="1516"/>
      <c r="D27" s="1517"/>
      <c r="E27" s="1521"/>
      <c r="F27" s="1522"/>
      <c r="G27" s="1523"/>
      <c r="H27" s="1414"/>
      <c r="I27" s="1415"/>
      <c r="J27" s="1415"/>
      <c r="K27" s="1415"/>
      <c r="L27" s="1415"/>
      <c r="M27" s="1415"/>
      <c r="N27" s="1415"/>
      <c r="O27" s="1416"/>
      <c r="P27" s="1430"/>
      <c r="Q27" s="1525"/>
      <c r="R27" s="141"/>
    </row>
    <row r="28" spans="1:18" ht="15.75" customHeight="1">
      <c r="A28" s="1452">
        <v>10</v>
      </c>
      <c r="B28" s="1512" t="str">
        <f t="shared" ref="B28" si="7">B26</f>
        <v>R3</v>
      </c>
      <c r="C28" s="1514"/>
      <c r="D28" s="1515"/>
      <c r="E28" s="1518"/>
      <c r="F28" s="1519"/>
      <c r="G28" s="1520"/>
      <c r="H28" s="1408"/>
      <c r="I28" s="1409"/>
      <c r="J28" s="1409"/>
      <c r="K28" s="1409"/>
      <c r="L28" s="1409"/>
      <c r="M28" s="1409"/>
      <c r="N28" s="1409"/>
      <c r="O28" s="1410"/>
      <c r="P28" s="1526"/>
      <c r="Q28" s="1524" t="s">
        <v>168</v>
      </c>
      <c r="R28" s="141"/>
    </row>
    <row r="29" spans="1:18" ht="15.75" customHeight="1">
      <c r="A29" s="1452"/>
      <c r="B29" s="1513"/>
      <c r="C29" s="1516"/>
      <c r="D29" s="1517"/>
      <c r="E29" s="1521"/>
      <c r="F29" s="1522"/>
      <c r="G29" s="1523"/>
      <c r="H29" s="1414"/>
      <c r="I29" s="1415"/>
      <c r="J29" s="1415"/>
      <c r="K29" s="1415"/>
      <c r="L29" s="1415"/>
      <c r="M29" s="1415"/>
      <c r="N29" s="1415"/>
      <c r="O29" s="1416"/>
      <c r="P29" s="1430"/>
      <c r="Q29" s="1525"/>
      <c r="R29" s="141"/>
    </row>
    <row r="30" spans="1:18" ht="15.75" customHeight="1">
      <c r="A30" s="1446">
        <v>11</v>
      </c>
      <c r="B30" s="1512" t="str">
        <f t="shared" ref="B30" si="8">B28</f>
        <v>R3</v>
      </c>
      <c r="C30" s="1514"/>
      <c r="D30" s="1515"/>
      <c r="E30" s="1518"/>
      <c r="F30" s="1519"/>
      <c r="G30" s="1520"/>
      <c r="H30" s="1408"/>
      <c r="I30" s="1409"/>
      <c r="J30" s="1409"/>
      <c r="K30" s="1409"/>
      <c r="L30" s="1409"/>
      <c r="M30" s="1409"/>
      <c r="N30" s="1409"/>
      <c r="O30" s="1410"/>
      <c r="P30" s="1526"/>
      <c r="Q30" s="1524" t="s">
        <v>168</v>
      </c>
      <c r="R30" s="141"/>
    </row>
    <row r="31" spans="1:18" ht="15.75" customHeight="1">
      <c r="A31" s="1449"/>
      <c r="B31" s="1513"/>
      <c r="C31" s="1516"/>
      <c r="D31" s="1517"/>
      <c r="E31" s="1521"/>
      <c r="F31" s="1522"/>
      <c r="G31" s="1523"/>
      <c r="H31" s="1414"/>
      <c r="I31" s="1415"/>
      <c r="J31" s="1415"/>
      <c r="K31" s="1415"/>
      <c r="L31" s="1415"/>
      <c r="M31" s="1415"/>
      <c r="N31" s="1415"/>
      <c r="O31" s="1416"/>
      <c r="P31" s="1430"/>
      <c r="Q31" s="1525"/>
      <c r="R31" s="141"/>
    </row>
    <row r="32" spans="1:18" ht="15.75" customHeight="1">
      <c r="A32" s="1452">
        <v>12</v>
      </c>
      <c r="B32" s="1512" t="str">
        <f t="shared" ref="B32" si="9">B30</f>
        <v>R3</v>
      </c>
      <c r="C32" s="1514"/>
      <c r="D32" s="1515"/>
      <c r="E32" s="1518"/>
      <c r="F32" s="1519"/>
      <c r="G32" s="1520"/>
      <c r="H32" s="1408"/>
      <c r="I32" s="1409"/>
      <c r="J32" s="1409"/>
      <c r="K32" s="1409"/>
      <c r="L32" s="1409"/>
      <c r="M32" s="1409"/>
      <c r="N32" s="1409"/>
      <c r="O32" s="1410"/>
      <c r="P32" s="1526"/>
      <c r="Q32" s="1524" t="s">
        <v>168</v>
      </c>
      <c r="R32" s="141"/>
    </row>
    <row r="33" spans="1:18" ht="15.75" customHeight="1">
      <c r="A33" s="1452"/>
      <c r="B33" s="1513"/>
      <c r="C33" s="1516"/>
      <c r="D33" s="1517"/>
      <c r="E33" s="1521"/>
      <c r="F33" s="1522"/>
      <c r="G33" s="1523"/>
      <c r="H33" s="1414"/>
      <c r="I33" s="1415"/>
      <c r="J33" s="1415"/>
      <c r="K33" s="1415"/>
      <c r="L33" s="1415"/>
      <c r="M33" s="1415"/>
      <c r="N33" s="1415"/>
      <c r="O33" s="1416"/>
      <c r="P33" s="1430"/>
      <c r="Q33" s="1525"/>
      <c r="R33" s="141"/>
    </row>
    <row r="34" spans="1:18" ht="15.75" customHeight="1">
      <c r="A34" s="1446">
        <v>13</v>
      </c>
      <c r="B34" s="1512" t="str">
        <f t="shared" ref="B34" si="10">B32</f>
        <v>R3</v>
      </c>
      <c r="C34" s="1514"/>
      <c r="D34" s="1515"/>
      <c r="E34" s="1518"/>
      <c r="F34" s="1519"/>
      <c r="G34" s="1520"/>
      <c r="H34" s="1408"/>
      <c r="I34" s="1409"/>
      <c r="J34" s="1409"/>
      <c r="K34" s="1409"/>
      <c r="L34" s="1409"/>
      <c r="M34" s="1409"/>
      <c r="N34" s="1409"/>
      <c r="O34" s="1410"/>
      <c r="P34" s="1526"/>
      <c r="Q34" s="1524" t="s">
        <v>168</v>
      </c>
      <c r="R34" s="141"/>
    </row>
    <row r="35" spans="1:18" ht="15.75" customHeight="1">
      <c r="A35" s="1449"/>
      <c r="B35" s="1513"/>
      <c r="C35" s="1516"/>
      <c r="D35" s="1517"/>
      <c r="E35" s="1521"/>
      <c r="F35" s="1522"/>
      <c r="G35" s="1523"/>
      <c r="H35" s="1414"/>
      <c r="I35" s="1415"/>
      <c r="J35" s="1415"/>
      <c r="K35" s="1415"/>
      <c r="L35" s="1415"/>
      <c r="M35" s="1415"/>
      <c r="N35" s="1415"/>
      <c r="O35" s="1416"/>
      <c r="P35" s="1430"/>
      <c r="Q35" s="1525"/>
      <c r="R35" s="141"/>
    </row>
    <row r="36" spans="1:18" ht="15.75" customHeight="1">
      <c r="A36" s="1452">
        <v>14</v>
      </c>
      <c r="B36" s="1512" t="str">
        <f t="shared" ref="B36" si="11">B34</f>
        <v>R3</v>
      </c>
      <c r="C36" s="1514"/>
      <c r="D36" s="1515"/>
      <c r="E36" s="1518"/>
      <c r="F36" s="1519"/>
      <c r="G36" s="1520"/>
      <c r="H36" s="1408"/>
      <c r="I36" s="1409"/>
      <c r="J36" s="1409"/>
      <c r="K36" s="1409"/>
      <c r="L36" s="1409"/>
      <c r="M36" s="1409"/>
      <c r="N36" s="1409"/>
      <c r="O36" s="1410"/>
      <c r="P36" s="1526"/>
      <c r="Q36" s="1524" t="s">
        <v>168</v>
      </c>
      <c r="R36" s="141"/>
    </row>
    <row r="37" spans="1:18" ht="15.75" customHeight="1">
      <c r="A37" s="1452"/>
      <c r="B37" s="1513"/>
      <c r="C37" s="1516"/>
      <c r="D37" s="1517"/>
      <c r="E37" s="1521"/>
      <c r="F37" s="1522"/>
      <c r="G37" s="1523"/>
      <c r="H37" s="1414"/>
      <c r="I37" s="1415"/>
      <c r="J37" s="1415"/>
      <c r="K37" s="1415"/>
      <c r="L37" s="1415"/>
      <c r="M37" s="1415"/>
      <c r="N37" s="1415"/>
      <c r="O37" s="1416"/>
      <c r="P37" s="1430"/>
      <c r="Q37" s="1525"/>
      <c r="R37" s="141"/>
    </row>
    <row r="38" spans="1:18" ht="15.75" customHeight="1">
      <c r="A38" s="1446">
        <v>15</v>
      </c>
      <c r="B38" s="1512" t="str">
        <f t="shared" ref="B38" si="12">B36</f>
        <v>R3</v>
      </c>
      <c r="C38" s="1514"/>
      <c r="D38" s="1515"/>
      <c r="E38" s="1518"/>
      <c r="F38" s="1519"/>
      <c r="G38" s="1520"/>
      <c r="H38" s="1408"/>
      <c r="I38" s="1409"/>
      <c r="J38" s="1409"/>
      <c r="K38" s="1409"/>
      <c r="L38" s="1409"/>
      <c r="M38" s="1409"/>
      <c r="N38" s="1409"/>
      <c r="O38" s="1410"/>
      <c r="P38" s="1526"/>
      <c r="Q38" s="1524" t="s">
        <v>168</v>
      </c>
      <c r="R38" s="141"/>
    </row>
    <row r="39" spans="1:18" ht="15.75" customHeight="1">
      <c r="A39" s="1449"/>
      <c r="B39" s="1513"/>
      <c r="C39" s="1516"/>
      <c r="D39" s="1517"/>
      <c r="E39" s="1521"/>
      <c r="F39" s="1522"/>
      <c r="G39" s="1523"/>
      <c r="H39" s="1414"/>
      <c r="I39" s="1415"/>
      <c r="J39" s="1415"/>
      <c r="K39" s="1415"/>
      <c r="L39" s="1415"/>
      <c r="M39" s="1415"/>
      <c r="N39" s="1415"/>
      <c r="O39" s="1416"/>
      <c r="P39" s="1430"/>
      <c r="Q39" s="1525"/>
      <c r="R39" s="141"/>
    </row>
    <row r="40" spans="1:18" ht="15.75" customHeight="1">
      <c r="A40" s="1452">
        <v>16</v>
      </c>
      <c r="B40" s="1512" t="str">
        <f t="shared" ref="B40" si="13">B38</f>
        <v>R3</v>
      </c>
      <c r="C40" s="1514"/>
      <c r="D40" s="1515"/>
      <c r="E40" s="1518"/>
      <c r="F40" s="1519"/>
      <c r="G40" s="1520"/>
      <c r="H40" s="1408"/>
      <c r="I40" s="1409"/>
      <c r="J40" s="1409"/>
      <c r="K40" s="1409"/>
      <c r="L40" s="1409"/>
      <c r="M40" s="1409"/>
      <c r="N40" s="1409"/>
      <c r="O40" s="1410"/>
      <c r="P40" s="1526"/>
      <c r="Q40" s="1524" t="s">
        <v>168</v>
      </c>
      <c r="R40" s="141"/>
    </row>
    <row r="41" spans="1:18" ht="15.75" customHeight="1">
      <c r="A41" s="1452"/>
      <c r="B41" s="1513"/>
      <c r="C41" s="1516"/>
      <c r="D41" s="1517"/>
      <c r="E41" s="1521"/>
      <c r="F41" s="1522"/>
      <c r="G41" s="1523"/>
      <c r="H41" s="1414"/>
      <c r="I41" s="1415"/>
      <c r="J41" s="1415"/>
      <c r="K41" s="1415"/>
      <c r="L41" s="1415"/>
      <c r="M41" s="1415"/>
      <c r="N41" s="1415"/>
      <c r="O41" s="1416"/>
      <c r="P41" s="1430"/>
      <c r="Q41" s="1525"/>
      <c r="R41" s="141"/>
    </row>
    <row r="42" spans="1:18" ht="15.75" customHeight="1">
      <c r="A42" s="1446">
        <v>17</v>
      </c>
      <c r="B42" s="1512" t="str">
        <f t="shared" ref="B42" si="14">B40</f>
        <v>R3</v>
      </c>
      <c r="C42" s="1514"/>
      <c r="D42" s="1515"/>
      <c r="E42" s="1518"/>
      <c r="F42" s="1519"/>
      <c r="G42" s="1520"/>
      <c r="H42" s="1408"/>
      <c r="I42" s="1409"/>
      <c r="J42" s="1409"/>
      <c r="K42" s="1409"/>
      <c r="L42" s="1409"/>
      <c r="M42" s="1409"/>
      <c r="N42" s="1409"/>
      <c r="O42" s="1410"/>
      <c r="P42" s="1526"/>
      <c r="Q42" s="1524" t="s">
        <v>168</v>
      </c>
      <c r="R42" s="141"/>
    </row>
    <row r="43" spans="1:18" ht="15.75" customHeight="1">
      <c r="A43" s="1449"/>
      <c r="B43" s="1513"/>
      <c r="C43" s="1516"/>
      <c r="D43" s="1517"/>
      <c r="E43" s="1521"/>
      <c r="F43" s="1522"/>
      <c r="G43" s="1523"/>
      <c r="H43" s="1414"/>
      <c r="I43" s="1415"/>
      <c r="J43" s="1415"/>
      <c r="K43" s="1415"/>
      <c r="L43" s="1415"/>
      <c r="M43" s="1415"/>
      <c r="N43" s="1415"/>
      <c r="O43" s="1416"/>
      <c r="P43" s="1430"/>
      <c r="Q43" s="1525"/>
      <c r="R43" s="141"/>
    </row>
    <row r="44" spans="1:18" ht="15.75" customHeight="1">
      <c r="A44" s="1452">
        <v>18</v>
      </c>
      <c r="B44" s="1512" t="str">
        <f t="shared" ref="B44" si="15">B42</f>
        <v>R3</v>
      </c>
      <c r="C44" s="1514"/>
      <c r="D44" s="1515"/>
      <c r="E44" s="1518"/>
      <c r="F44" s="1519"/>
      <c r="G44" s="1520"/>
      <c r="H44" s="1408"/>
      <c r="I44" s="1409"/>
      <c r="J44" s="1409"/>
      <c r="K44" s="1409"/>
      <c r="L44" s="1409"/>
      <c r="M44" s="1409"/>
      <c r="N44" s="1409"/>
      <c r="O44" s="1410"/>
      <c r="P44" s="1526"/>
      <c r="Q44" s="1524" t="s">
        <v>168</v>
      </c>
      <c r="R44" s="141"/>
    </row>
    <row r="45" spans="1:18" ht="15.75" customHeight="1">
      <c r="A45" s="1452"/>
      <c r="B45" s="1513"/>
      <c r="C45" s="1516"/>
      <c r="D45" s="1517"/>
      <c r="E45" s="1521"/>
      <c r="F45" s="1522"/>
      <c r="G45" s="1523"/>
      <c r="H45" s="1414"/>
      <c r="I45" s="1415"/>
      <c r="J45" s="1415"/>
      <c r="K45" s="1415"/>
      <c r="L45" s="1415"/>
      <c r="M45" s="1415"/>
      <c r="N45" s="1415"/>
      <c r="O45" s="1416"/>
      <c r="P45" s="1430"/>
      <c r="Q45" s="1525"/>
      <c r="R45" s="141"/>
    </row>
    <row r="46" spans="1:18" ht="15.75" customHeight="1">
      <c r="A46" s="1446">
        <v>19</v>
      </c>
      <c r="B46" s="1512" t="str">
        <f t="shared" ref="B46" si="16">B44</f>
        <v>R3</v>
      </c>
      <c r="C46" s="1514"/>
      <c r="D46" s="1515"/>
      <c r="E46" s="1518"/>
      <c r="F46" s="1519"/>
      <c r="G46" s="1520"/>
      <c r="H46" s="1408"/>
      <c r="I46" s="1409"/>
      <c r="J46" s="1409"/>
      <c r="K46" s="1409"/>
      <c r="L46" s="1409"/>
      <c r="M46" s="1409"/>
      <c r="N46" s="1409"/>
      <c r="O46" s="1410"/>
      <c r="P46" s="1526"/>
      <c r="Q46" s="1524" t="s">
        <v>168</v>
      </c>
      <c r="R46" s="141"/>
    </row>
    <row r="47" spans="1:18" ht="15.75" customHeight="1">
      <c r="A47" s="1449"/>
      <c r="B47" s="1513"/>
      <c r="C47" s="1516"/>
      <c r="D47" s="1517"/>
      <c r="E47" s="1521"/>
      <c r="F47" s="1522"/>
      <c r="G47" s="1523"/>
      <c r="H47" s="1414"/>
      <c r="I47" s="1415"/>
      <c r="J47" s="1415"/>
      <c r="K47" s="1415"/>
      <c r="L47" s="1415"/>
      <c r="M47" s="1415"/>
      <c r="N47" s="1415"/>
      <c r="O47" s="1416"/>
      <c r="P47" s="1430"/>
      <c r="Q47" s="1525"/>
      <c r="R47" s="141"/>
    </row>
    <row r="48" spans="1:18" ht="15.75" customHeight="1">
      <c r="A48" s="1452">
        <v>20</v>
      </c>
      <c r="B48" s="1512" t="str">
        <f t="shared" ref="B48" si="17">B46</f>
        <v>R3</v>
      </c>
      <c r="C48" s="1514"/>
      <c r="D48" s="1515"/>
      <c r="E48" s="1518"/>
      <c r="F48" s="1519"/>
      <c r="G48" s="1520"/>
      <c r="H48" s="1408"/>
      <c r="I48" s="1409"/>
      <c r="J48" s="1409"/>
      <c r="K48" s="1409"/>
      <c r="L48" s="1409"/>
      <c r="M48" s="1409"/>
      <c r="N48" s="1409"/>
      <c r="O48" s="1410"/>
      <c r="P48" s="1526"/>
      <c r="Q48" s="1524" t="s">
        <v>168</v>
      </c>
      <c r="R48" s="141"/>
    </row>
    <row r="49" spans="1:20" ht="15.75" customHeight="1">
      <c r="A49" s="1449"/>
      <c r="B49" s="1513"/>
      <c r="C49" s="1516"/>
      <c r="D49" s="1517"/>
      <c r="E49" s="1521"/>
      <c r="F49" s="1522"/>
      <c r="G49" s="1523"/>
      <c r="H49" s="1414"/>
      <c r="I49" s="1415"/>
      <c r="J49" s="1415"/>
      <c r="K49" s="1415"/>
      <c r="L49" s="1415"/>
      <c r="M49" s="1415"/>
      <c r="N49" s="1415"/>
      <c r="O49" s="1416"/>
      <c r="P49" s="1430"/>
      <c r="Q49" s="1525"/>
      <c r="R49" s="141"/>
    </row>
    <row r="50" spans="1:20">
      <c r="A50" s="207" t="s">
        <v>104</v>
      </c>
      <c r="B50" s="1529" t="s">
        <v>528</v>
      </c>
      <c r="C50" s="1530"/>
      <c r="D50" s="1530"/>
      <c r="E50" s="1530"/>
      <c r="F50" s="1530"/>
      <c r="G50" s="1530"/>
      <c r="H50" s="1530"/>
      <c r="I50" s="1530"/>
      <c r="J50" s="1530"/>
      <c r="K50" s="1530"/>
      <c r="L50" s="1530"/>
      <c r="M50" s="1530"/>
      <c r="N50" s="1530"/>
      <c r="O50" s="1530"/>
      <c r="P50" s="1530"/>
      <c r="Q50" s="255"/>
      <c r="R50" s="270"/>
    </row>
    <row r="51" spans="1:20">
      <c r="A51" s="207" t="s">
        <v>105</v>
      </c>
      <c r="B51" s="1529" t="s">
        <v>119</v>
      </c>
      <c r="C51" s="1530"/>
      <c r="D51" s="1530"/>
      <c r="E51" s="1530"/>
      <c r="F51" s="1530"/>
      <c r="G51" s="1530"/>
      <c r="H51" s="1530"/>
      <c r="I51" s="1530"/>
      <c r="J51" s="1530"/>
      <c r="K51" s="1530"/>
      <c r="L51" s="1530"/>
      <c r="M51" s="1530"/>
      <c r="N51" s="1530"/>
      <c r="O51" s="1530"/>
      <c r="P51" s="1530"/>
      <c r="Q51" s="1530"/>
      <c r="R51" s="270"/>
    </row>
    <row r="52" spans="1:20" ht="15.75" customHeight="1"/>
    <row r="53" spans="1:20" ht="15.75" customHeight="1">
      <c r="A53" s="1392" t="str">
        <f>CONCATENATE("（様式-",INDEX(発注者入力シート!$B$27:$G$31,MATCH(発注者入力シート!L6,発注者入力シート!$C$27:$C$31,0),4),"-２）")</f>
        <v>（様式-３-２）</v>
      </c>
      <c r="B53" s="1392"/>
      <c r="C53" s="1392"/>
      <c r="D53" s="1392"/>
      <c r="E53" s="1392"/>
      <c r="F53" s="1392"/>
      <c r="Q53" s="345" t="s">
        <v>735</v>
      </c>
      <c r="R53" s="273"/>
      <c r="S53" s="4" t="s">
        <v>393</v>
      </c>
      <c r="T53" s="4"/>
    </row>
    <row r="54" spans="1:20" ht="15.75" customHeight="1">
      <c r="A54" s="1392" t="str">
        <f>CONCATENATE("評価項目",INDEX(発注者入力シート!$B$27:$G$31,MATCH(発注者入力シート!L6,発注者入力シート!$C$27:$C$31,0),5),"-",INDEX(発注者入力シート!$B$27:$G$31,MATCH(発注者入力シート!L6,発注者入力シート!$C$27:$C$31,0),6))</f>
        <v>評価項目（２）-①</v>
      </c>
      <c r="B54" s="1392"/>
      <c r="C54" s="1392"/>
      <c r="D54" s="1392"/>
      <c r="E54" s="1392"/>
      <c r="Q54" s="188" t="str">
        <f>Q2</f>
        <v>【令和３年度完成工事分】</v>
      </c>
      <c r="S54" s="4" t="s">
        <v>394</v>
      </c>
      <c r="T54" s="4"/>
    </row>
    <row r="55" spans="1:20" ht="15.75" customHeight="1">
      <c r="A55" s="1407" t="s">
        <v>166</v>
      </c>
      <c r="B55" s="1407"/>
      <c r="C55" s="1407"/>
      <c r="D55" s="1407"/>
      <c r="E55" s="1407"/>
      <c r="F55" s="1407"/>
      <c r="G55" s="1407"/>
      <c r="H55" s="1407"/>
      <c r="I55" s="1407"/>
      <c r="J55" s="1407"/>
      <c r="K55" s="1407"/>
      <c r="L55" s="1407"/>
      <c r="M55" s="1407"/>
      <c r="N55" s="1407"/>
      <c r="O55" s="1407"/>
      <c r="P55" s="1407"/>
      <c r="Q55" s="1407"/>
      <c r="R55" s="267"/>
      <c r="S55" s="147"/>
      <c r="T55" s="4" t="s">
        <v>401</v>
      </c>
    </row>
    <row r="56" spans="1:20" ht="15.75" customHeight="1">
      <c r="A56" s="189"/>
      <c r="B56" s="189"/>
      <c r="C56" s="189"/>
      <c r="D56" s="189"/>
      <c r="E56" s="189"/>
      <c r="F56" s="189"/>
      <c r="G56" s="189"/>
      <c r="H56" s="189"/>
      <c r="I56" s="189"/>
      <c r="J56" s="189"/>
      <c r="K56" s="189"/>
      <c r="L56" s="189"/>
      <c r="M56" s="189"/>
      <c r="N56" s="189"/>
      <c r="O56" s="189"/>
      <c r="P56" s="189"/>
      <c r="Q56" s="189"/>
      <c r="R56" s="267"/>
      <c r="S56" s="135"/>
      <c r="T56" s="4" t="s">
        <v>396</v>
      </c>
    </row>
    <row r="57" spans="1:20" ht="15.75" customHeight="1">
      <c r="D57" s="1404" t="s">
        <v>793</v>
      </c>
      <c r="E57" s="1404"/>
      <c r="F57" s="1403" t="str">
        <f>IF(企業入力シート!C5="","",企業入力シート!C5)</f>
        <v>○○共同企業体</v>
      </c>
      <c r="G57" s="1403"/>
      <c r="H57" s="1403"/>
      <c r="I57" s="1403"/>
      <c r="J57" s="1403"/>
      <c r="K57" s="1403"/>
      <c r="L57" s="1403"/>
      <c r="M57" s="1403"/>
      <c r="N57" s="1403"/>
      <c r="O57" s="1403"/>
      <c r="P57" s="1403"/>
      <c r="Q57" s="1403"/>
      <c r="R57" s="259"/>
      <c r="S57" s="190"/>
      <c r="T57" s="4"/>
    </row>
    <row r="58" spans="1:20" ht="15.75" customHeight="1">
      <c r="D58" s="1511" t="s">
        <v>795</v>
      </c>
      <c r="E58" s="1511"/>
      <c r="F58" s="1403" t="str">
        <f>IF(企業入力シート!C14="","",企業入力シート!C14)</f>
        <v/>
      </c>
      <c r="G58" s="1403"/>
      <c r="H58" s="1403"/>
      <c r="I58" s="1403"/>
      <c r="J58" s="1403"/>
      <c r="K58" s="1403"/>
      <c r="L58" s="1403"/>
      <c r="M58" s="1403"/>
      <c r="N58" s="1403"/>
      <c r="O58" s="1403"/>
      <c r="P58" s="1403"/>
      <c r="Q58" s="1403"/>
      <c r="S58" s="4" t="s">
        <v>397</v>
      </c>
      <c r="T58" s="4"/>
    </row>
    <row r="59" spans="1:20" ht="15.75" customHeight="1">
      <c r="S59" s="137"/>
      <c r="T59" s="4" t="s">
        <v>398</v>
      </c>
    </row>
    <row r="60" spans="1:20" ht="15.75" customHeight="1">
      <c r="A60" s="191" t="s">
        <v>20</v>
      </c>
      <c r="B60" s="192" t="s">
        <v>22</v>
      </c>
      <c r="C60" s="1447" t="s">
        <v>24</v>
      </c>
      <c r="D60" s="1447"/>
      <c r="E60" s="1446" t="s">
        <v>25</v>
      </c>
      <c r="F60" s="1447"/>
      <c r="G60" s="1448"/>
      <c r="H60" s="1446" t="s">
        <v>26</v>
      </c>
      <c r="I60" s="1447"/>
      <c r="J60" s="1447"/>
      <c r="K60" s="1447"/>
      <c r="L60" s="1447"/>
      <c r="M60" s="1447"/>
      <c r="N60" s="1447"/>
      <c r="O60" s="1448"/>
      <c r="P60" s="1446" t="s">
        <v>108</v>
      </c>
      <c r="Q60" s="1448"/>
      <c r="R60" s="141"/>
      <c r="S60" s="138"/>
      <c r="T60" s="4" t="s">
        <v>396</v>
      </c>
    </row>
    <row r="61" spans="1:20" ht="15.75" customHeight="1">
      <c r="A61" s="193" t="s">
        <v>21</v>
      </c>
      <c r="B61" s="194" t="s">
        <v>23</v>
      </c>
      <c r="C61" s="1453"/>
      <c r="D61" s="1453"/>
      <c r="E61" s="1531" t="s">
        <v>748</v>
      </c>
      <c r="F61" s="1532"/>
      <c r="G61" s="1533"/>
      <c r="H61" s="1449"/>
      <c r="I61" s="1450"/>
      <c r="J61" s="1450"/>
      <c r="K61" s="1450"/>
      <c r="L61" s="1450"/>
      <c r="M61" s="1450"/>
      <c r="N61" s="1450"/>
      <c r="O61" s="1451"/>
      <c r="P61" s="1452" t="s">
        <v>107</v>
      </c>
      <c r="Q61" s="1454"/>
      <c r="R61" s="141"/>
      <c r="S61" s="4"/>
      <c r="T61" s="4"/>
    </row>
    <row r="62" spans="1:20" ht="15.75" customHeight="1">
      <c r="A62" s="1446">
        <v>21</v>
      </c>
      <c r="B62" s="1512" t="str">
        <f>B48</f>
        <v>R3</v>
      </c>
      <c r="C62" s="1514"/>
      <c r="D62" s="1515"/>
      <c r="E62" s="1518"/>
      <c r="F62" s="1519"/>
      <c r="G62" s="1520"/>
      <c r="H62" s="1408"/>
      <c r="I62" s="1409"/>
      <c r="J62" s="1409"/>
      <c r="K62" s="1409"/>
      <c r="L62" s="1409"/>
      <c r="M62" s="1409"/>
      <c r="N62" s="1409"/>
      <c r="O62" s="1410"/>
      <c r="P62" s="1526"/>
      <c r="Q62" s="1524" t="s">
        <v>168</v>
      </c>
      <c r="R62" s="141"/>
      <c r="S62" s="149" t="s">
        <v>399</v>
      </c>
      <c r="T62" s="4"/>
    </row>
    <row r="63" spans="1:20" ht="15.75" customHeight="1">
      <c r="A63" s="1449"/>
      <c r="B63" s="1513"/>
      <c r="C63" s="1516"/>
      <c r="D63" s="1517"/>
      <c r="E63" s="1521"/>
      <c r="F63" s="1522"/>
      <c r="G63" s="1523"/>
      <c r="H63" s="1414"/>
      <c r="I63" s="1415"/>
      <c r="J63" s="1415"/>
      <c r="K63" s="1415"/>
      <c r="L63" s="1415"/>
      <c r="M63" s="1415"/>
      <c r="N63" s="1415"/>
      <c r="O63" s="1416"/>
      <c r="P63" s="1430"/>
      <c r="Q63" s="1525"/>
      <c r="R63" s="141"/>
      <c r="S63" s="149" t="s">
        <v>400</v>
      </c>
      <c r="T63" s="4"/>
    </row>
    <row r="64" spans="1:20" ht="15.75" customHeight="1">
      <c r="A64" s="1452">
        <v>22</v>
      </c>
      <c r="B64" s="1512" t="str">
        <f>B62</f>
        <v>R3</v>
      </c>
      <c r="C64" s="1514"/>
      <c r="D64" s="1515"/>
      <c r="E64" s="1518"/>
      <c r="F64" s="1519"/>
      <c r="G64" s="1520"/>
      <c r="H64" s="1408"/>
      <c r="I64" s="1409"/>
      <c r="J64" s="1409"/>
      <c r="K64" s="1409"/>
      <c r="L64" s="1409"/>
      <c r="M64" s="1409"/>
      <c r="N64" s="1409"/>
      <c r="O64" s="1410"/>
      <c r="P64" s="1526"/>
      <c r="Q64" s="1524" t="s">
        <v>168</v>
      </c>
      <c r="R64" s="141"/>
    </row>
    <row r="65" spans="1:18" ht="15.75" customHeight="1">
      <c r="A65" s="1452"/>
      <c r="B65" s="1513"/>
      <c r="C65" s="1516"/>
      <c r="D65" s="1517"/>
      <c r="E65" s="1521"/>
      <c r="F65" s="1522"/>
      <c r="G65" s="1523"/>
      <c r="H65" s="1414"/>
      <c r="I65" s="1415"/>
      <c r="J65" s="1415"/>
      <c r="K65" s="1415"/>
      <c r="L65" s="1415"/>
      <c r="M65" s="1415"/>
      <c r="N65" s="1415"/>
      <c r="O65" s="1416"/>
      <c r="P65" s="1430"/>
      <c r="Q65" s="1525"/>
      <c r="R65" s="141"/>
    </row>
    <row r="66" spans="1:18" ht="15.75" customHeight="1">
      <c r="A66" s="1446">
        <v>23</v>
      </c>
      <c r="B66" s="1512" t="str">
        <f t="shared" ref="B66" si="18">B64</f>
        <v>R3</v>
      </c>
      <c r="C66" s="1514"/>
      <c r="D66" s="1515"/>
      <c r="E66" s="1518"/>
      <c r="F66" s="1519"/>
      <c r="G66" s="1520"/>
      <c r="H66" s="1408"/>
      <c r="I66" s="1409"/>
      <c r="J66" s="1409"/>
      <c r="K66" s="1409"/>
      <c r="L66" s="1409"/>
      <c r="M66" s="1409"/>
      <c r="N66" s="1409"/>
      <c r="O66" s="1410"/>
      <c r="P66" s="1526"/>
      <c r="Q66" s="1524" t="s">
        <v>168</v>
      </c>
      <c r="R66" s="141"/>
    </row>
    <row r="67" spans="1:18" ht="15.75" customHeight="1">
      <c r="A67" s="1449"/>
      <c r="B67" s="1513"/>
      <c r="C67" s="1516"/>
      <c r="D67" s="1517"/>
      <c r="E67" s="1521"/>
      <c r="F67" s="1522"/>
      <c r="G67" s="1523"/>
      <c r="H67" s="1414"/>
      <c r="I67" s="1415"/>
      <c r="J67" s="1415"/>
      <c r="K67" s="1415"/>
      <c r="L67" s="1415"/>
      <c r="M67" s="1415"/>
      <c r="N67" s="1415"/>
      <c r="O67" s="1416"/>
      <c r="P67" s="1430"/>
      <c r="Q67" s="1525"/>
      <c r="R67" s="141"/>
    </row>
    <row r="68" spans="1:18" ht="15.75" customHeight="1">
      <c r="A68" s="1452">
        <v>24</v>
      </c>
      <c r="B68" s="1512" t="str">
        <f t="shared" ref="B68" si="19">B66</f>
        <v>R3</v>
      </c>
      <c r="C68" s="1514"/>
      <c r="D68" s="1515"/>
      <c r="E68" s="1518"/>
      <c r="F68" s="1519"/>
      <c r="G68" s="1520"/>
      <c r="H68" s="1408"/>
      <c r="I68" s="1409"/>
      <c r="J68" s="1409"/>
      <c r="K68" s="1409"/>
      <c r="L68" s="1409"/>
      <c r="M68" s="1409"/>
      <c r="N68" s="1409"/>
      <c r="O68" s="1410"/>
      <c r="P68" s="1526"/>
      <c r="Q68" s="1524" t="s">
        <v>168</v>
      </c>
      <c r="R68" s="141"/>
    </row>
    <row r="69" spans="1:18" ht="15.75" customHeight="1">
      <c r="A69" s="1452"/>
      <c r="B69" s="1513"/>
      <c r="C69" s="1516"/>
      <c r="D69" s="1517"/>
      <c r="E69" s="1521"/>
      <c r="F69" s="1522"/>
      <c r="G69" s="1523"/>
      <c r="H69" s="1414"/>
      <c r="I69" s="1415"/>
      <c r="J69" s="1415"/>
      <c r="K69" s="1415"/>
      <c r="L69" s="1415"/>
      <c r="M69" s="1415"/>
      <c r="N69" s="1415"/>
      <c r="O69" s="1416"/>
      <c r="P69" s="1430"/>
      <c r="Q69" s="1525"/>
      <c r="R69" s="141"/>
    </row>
    <row r="70" spans="1:18" ht="15.75" customHeight="1">
      <c r="A70" s="1446">
        <v>25</v>
      </c>
      <c r="B70" s="1512" t="str">
        <f t="shared" ref="B70" si="20">B68</f>
        <v>R3</v>
      </c>
      <c r="C70" s="1514"/>
      <c r="D70" s="1515"/>
      <c r="E70" s="1518"/>
      <c r="F70" s="1519"/>
      <c r="G70" s="1520"/>
      <c r="H70" s="1408"/>
      <c r="I70" s="1409"/>
      <c r="J70" s="1409"/>
      <c r="K70" s="1409"/>
      <c r="L70" s="1409"/>
      <c r="M70" s="1409"/>
      <c r="N70" s="1409"/>
      <c r="O70" s="1410"/>
      <c r="P70" s="1526"/>
      <c r="Q70" s="1524" t="s">
        <v>168</v>
      </c>
      <c r="R70" s="141"/>
    </row>
    <row r="71" spans="1:18" ht="15.75" customHeight="1">
      <c r="A71" s="1449"/>
      <c r="B71" s="1513"/>
      <c r="C71" s="1516"/>
      <c r="D71" s="1517"/>
      <c r="E71" s="1521"/>
      <c r="F71" s="1522"/>
      <c r="G71" s="1523"/>
      <c r="H71" s="1414"/>
      <c r="I71" s="1415"/>
      <c r="J71" s="1415"/>
      <c r="K71" s="1415"/>
      <c r="L71" s="1415"/>
      <c r="M71" s="1415"/>
      <c r="N71" s="1415"/>
      <c r="O71" s="1416"/>
      <c r="P71" s="1430"/>
      <c r="Q71" s="1525"/>
      <c r="R71" s="141"/>
    </row>
    <row r="72" spans="1:18" ht="15.75" customHeight="1">
      <c r="A72" s="1452">
        <v>26</v>
      </c>
      <c r="B72" s="1512" t="str">
        <f t="shared" ref="B72" si="21">B70</f>
        <v>R3</v>
      </c>
      <c r="C72" s="1514"/>
      <c r="D72" s="1515"/>
      <c r="E72" s="1518"/>
      <c r="F72" s="1519"/>
      <c r="G72" s="1520"/>
      <c r="H72" s="1408"/>
      <c r="I72" s="1409"/>
      <c r="J72" s="1409"/>
      <c r="K72" s="1409"/>
      <c r="L72" s="1409"/>
      <c r="M72" s="1409"/>
      <c r="N72" s="1409"/>
      <c r="O72" s="1410"/>
      <c r="P72" s="1526"/>
      <c r="Q72" s="1524" t="s">
        <v>168</v>
      </c>
      <c r="R72" s="141"/>
    </row>
    <row r="73" spans="1:18" ht="15.75" customHeight="1">
      <c r="A73" s="1452"/>
      <c r="B73" s="1513"/>
      <c r="C73" s="1516"/>
      <c r="D73" s="1517"/>
      <c r="E73" s="1521"/>
      <c r="F73" s="1522"/>
      <c r="G73" s="1523"/>
      <c r="H73" s="1414"/>
      <c r="I73" s="1415"/>
      <c r="J73" s="1415"/>
      <c r="K73" s="1415"/>
      <c r="L73" s="1415"/>
      <c r="M73" s="1415"/>
      <c r="N73" s="1415"/>
      <c r="O73" s="1416"/>
      <c r="P73" s="1430"/>
      <c r="Q73" s="1525"/>
      <c r="R73" s="141"/>
    </row>
    <row r="74" spans="1:18" ht="15.75" customHeight="1">
      <c r="A74" s="1446">
        <v>27</v>
      </c>
      <c r="B74" s="1512" t="str">
        <f t="shared" ref="B74" si="22">B72</f>
        <v>R3</v>
      </c>
      <c r="C74" s="1514"/>
      <c r="D74" s="1515"/>
      <c r="E74" s="1518"/>
      <c r="F74" s="1519"/>
      <c r="G74" s="1520"/>
      <c r="H74" s="1408"/>
      <c r="I74" s="1409"/>
      <c r="J74" s="1409"/>
      <c r="K74" s="1409"/>
      <c r="L74" s="1409"/>
      <c r="M74" s="1409"/>
      <c r="N74" s="1409"/>
      <c r="O74" s="1410"/>
      <c r="P74" s="1526"/>
      <c r="Q74" s="1524" t="s">
        <v>168</v>
      </c>
      <c r="R74" s="141"/>
    </row>
    <row r="75" spans="1:18" ht="15.75" customHeight="1">
      <c r="A75" s="1449"/>
      <c r="B75" s="1513"/>
      <c r="C75" s="1516"/>
      <c r="D75" s="1517"/>
      <c r="E75" s="1521"/>
      <c r="F75" s="1522"/>
      <c r="G75" s="1523"/>
      <c r="H75" s="1414"/>
      <c r="I75" s="1415"/>
      <c r="J75" s="1415"/>
      <c r="K75" s="1415"/>
      <c r="L75" s="1415"/>
      <c r="M75" s="1415"/>
      <c r="N75" s="1415"/>
      <c r="O75" s="1416"/>
      <c r="P75" s="1430"/>
      <c r="Q75" s="1525"/>
      <c r="R75" s="141"/>
    </row>
    <row r="76" spans="1:18" ht="15.75" customHeight="1">
      <c r="A76" s="1452">
        <v>28</v>
      </c>
      <c r="B76" s="1512" t="str">
        <f t="shared" ref="B76" si="23">B74</f>
        <v>R3</v>
      </c>
      <c r="C76" s="1514"/>
      <c r="D76" s="1515"/>
      <c r="E76" s="1518"/>
      <c r="F76" s="1519"/>
      <c r="G76" s="1520"/>
      <c r="H76" s="1408"/>
      <c r="I76" s="1409"/>
      <c r="J76" s="1409"/>
      <c r="K76" s="1409"/>
      <c r="L76" s="1409"/>
      <c r="M76" s="1409"/>
      <c r="N76" s="1409"/>
      <c r="O76" s="1410"/>
      <c r="P76" s="1526"/>
      <c r="Q76" s="1524" t="s">
        <v>168</v>
      </c>
      <c r="R76" s="141"/>
    </row>
    <row r="77" spans="1:18" ht="15.75" customHeight="1">
      <c r="A77" s="1452"/>
      <c r="B77" s="1513"/>
      <c r="C77" s="1516"/>
      <c r="D77" s="1517"/>
      <c r="E77" s="1521"/>
      <c r="F77" s="1522"/>
      <c r="G77" s="1523"/>
      <c r="H77" s="1414"/>
      <c r="I77" s="1415"/>
      <c r="J77" s="1415"/>
      <c r="K77" s="1415"/>
      <c r="L77" s="1415"/>
      <c r="M77" s="1415"/>
      <c r="N77" s="1415"/>
      <c r="O77" s="1416"/>
      <c r="P77" s="1430"/>
      <c r="Q77" s="1525"/>
      <c r="R77" s="141"/>
    </row>
    <row r="78" spans="1:18" ht="15.75" customHeight="1">
      <c r="A78" s="1446">
        <v>29</v>
      </c>
      <c r="B78" s="1512" t="str">
        <f t="shared" ref="B78" si="24">B76</f>
        <v>R3</v>
      </c>
      <c r="C78" s="1514"/>
      <c r="D78" s="1515"/>
      <c r="E78" s="1518"/>
      <c r="F78" s="1519"/>
      <c r="G78" s="1520"/>
      <c r="H78" s="1408"/>
      <c r="I78" s="1409"/>
      <c r="J78" s="1409"/>
      <c r="K78" s="1409"/>
      <c r="L78" s="1409"/>
      <c r="M78" s="1409"/>
      <c r="N78" s="1409"/>
      <c r="O78" s="1410"/>
      <c r="P78" s="1526"/>
      <c r="Q78" s="1524" t="s">
        <v>168</v>
      </c>
      <c r="R78" s="141"/>
    </row>
    <row r="79" spans="1:18" ht="15.75" customHeight="1">
      <c r="A79" s="1449"/>
      <c r="B79" s="1513"/>
      <c r="C79" s="1516"/>
      <c r="D79" s="1517"/>
      <c r="E79" s="1521"/>
      <c r="F79" s="1522"/>
      <c r="G79" s="1523"/>
      <c r="H79" s="1414"/>
      <c r="I79" s="1415"/>
      <c r="J79" s="1415"/>
      <c r="K79" s="1415"/>
      <c r="L79" s="1415"/>
      <c r="M79" s="1415"/>
      <c r="N79" s="1415"/>
      <c r="O79" s="1416"/>
      <c r="P79" s="1430"/>
      <c r="Q79" s="1525"/>
      <c r="R79" s="141"/>
    </row>
    <row r="80" spans="1:18" ht="15.75" customHeight="1">
      <c r="A80" s="1452">
        <v>30</v>
      </c>
      <c r="B80" s="1512" t="str">
        <f t="shared" ref="B80" si="25">B78</f>
        <v>R3</v>
      </c>
      <c r="C80" s="1514"/>
      <c r="D80" s="1515"/>
      <c r="E80" s="1518"/>
      <c r="F80" s="1519"/>
      <c r="G80" s="1520"/>
      <c r="H80" s="1408"/>
      <c r="I80" s="1409"/>
      <c r="J80" s="1409"/>
      <c r="K80" s="1409"/>
      <c r="L80" s="1409"/>
      <c r="M80" s="1409"/>
      <c r="N80" s="1409"/>
      <c r="O80" s="1410"/>
      <c r="P80" s="1526"/>
      <c r="Q80" s="1524" t="s">
        <v>168</v>
      </c>
      <c r="R80" s="141"/>
    </row>
    <row r="81" spans="1:18" ht="15.75" customHeight="1">
      <c r="A81" s="1452"/>
      <c r="B81" s="1513"/>
      <c r="C81" s="1516"/>
      <c r="D81" s="1517"/>
      <c r="E81" s="1521"/>
      <c r="F81" s="1522"/>
      <c r="G81" s="1523"/>
      <c r="H81" s="1414"/>
      <c r="I81" s="1415"/>
      <c r="J81" s="1415"/>
      <c r="K81" s="1415"/>
      <c r="L81" s="1415"/>
      <c r="M81" s="1415"/>
      <c r="N81" s="1415"/>
      <c r="O81" s="1416"/>
      <c r="P81" s="1430"/>
      <c r="Q81" s="1525"/>
      <c r="R81" s="141"/>
    </row>
    <row r="82" spans="1:18" ht="15.75" customHeight="1">
      <c r="A82" s="1446">
        <v>31</v>
      </c>
      <c r="B82" s="1512" t="str">
        <f t="shared" ref="B82" si="26">B80</f>
        <v>R3</v>
      </c>
      <c r="C82" s="1514"/>
      <c r="D82" s="1515"/>
      <c r="E82" s="1518"/>
      <c r="F82" s="1519"/>
      <c r="G82" s="1520"/>
      <c r="H82" s="1408"/>
      <c r="I82" s="1409"/>
      <c r="J82" s="1409"/>
      <c r="K82" s="1409"/>
      <c r="L82" s="1409"/>
      <c r="M82" s="1409"/>
      <c r="N82" s="1409"/>
      <c r="O82" s="1410"/>
      <c r="P82" s="1526"/>
      <c r="Q82" s="1524" t="s">
        <v>168</v>
      </c>
      <c r="R82" s="141"/>
    </row>
    <row r="83" spans="1:18" ht="15.75" customHeight="1">
      <c r="A83" s="1449"/>
      <c r="B83" s="1513"/>
      <c r="C83" s="1516"/>
      <c r="D83" s="1517"/>
      <c r="E83" s="1521"/>
      <c r="F83" s="1522"/>
      <c r="G83" s="1523"/>
      <c r="H83" s="1414"/>
      <c r="I83" s="1415"/>
      <c r="J83" s="1415"/>
      <c r="K83" s="1415"/>
      <c r="L83" s="1415"/>
      <c r="M83" s="1415"/>
      <c r="N83" s="1415"/>
      <c r="O83" s="1416"/>
      <c r="P83" s="1430"/>
      <c r="Q83" s="1525"/>
      <c r="R83" s="141"/>
    </row>
    <row r="84" spans="1:18" ht="15.75" customHeight="1">
      <c r="A84" s="1452">
        <v>32</v>
      </c>
      <c r="B84" s="1512" t="str">
        <f t="shared" ref="B84" si="27">B82</f>
        <v>R3</v>
      </c>
      <c r="C84" s="1514"/>
      <c r="D84" s="1515"/>
      <c r="E84" s="1518"/>
      <c r="F84" s="1519"/>
      <c r="G84" s="1520"/>
      <c r="H84" s="1408"/>
      <c r="I84" s="1409"/>
      <c r="J84" s="1409"/>
      <c r="K84" s="1409"/>
      <c r="L84" s="1409"/>
      <c r="M84" s="1409"/>
      <c r="N84" s="1409"/>
      <c r="O84" s="1410"/>
      <c r="P84" s="1526"/>
      <c r="Q84" s="1524" t="s">
        <v>168</v>
      </c>
      <c r="R84" s="141"/>
    </row>
    <row r="85" spans="1:18" ht="15.75" customHeight="1">
      <c r="A85" s="1452"/>
      <c r="B85" s="1513"/>
      <c r="C85" s="1516"/>
      <c r="D85" s="1517"/>
      <c r="E85" s="1521"/>
      <c r="F85" s="1522"/>
      <c r="G85" s="1523"/>
      <c r="H85" s="1414"/>
      <c r="I85" s="1415"/>
      <c r="J85" s="1415"/>
      <c r="K85" s="1415"/>
      <c r="L85" s="1415"/>
      <c r="M85" s="1415"/>
      <c r="N85" s="1415"/>
      <c r="O85" s="1416"/>
      <c r="P85" s="1430"/>
      <c r="Q85" s="1525"/>
      <c r="R85" s="141"/>
    </row>
    <row r="86" spans="1:18" ht="15.75" customHeight="1">
      <c r="A86" s="1446">
        <v>33</v>
      </c>
      <c r="B86" s="1512" t="str">
        <f t="shared" ref="B86" si="28">B84</f>
        <v>R3</v>
      </c>
      <c r="C86" s="1514"/>
      <c r="D86" s="1515"/>
      <c r="E86" s="1518"/>
      <c r="F86" s="1519"/>
      <c r="G86" s="1520"/>
      <c r="H86" s="1408"/>
      <c r="I86" s="1409"/>
      <c r="J86" s="1409"/>
      <c r="K86" s="1409"/>
      <c r="L86" s="1409"/>
      <c r="M86" s="1409"/>
      <c r="N86" s="1409"/>
      <c r="O86" s="1410"/>
      <c r="P86" s="1526"/>
      <c r="Q86" s="1524" t="s">
        <v>168</v>
      </c>
      <c r="R86" s="141"/>
    </row>
    <row r="87" spans="1:18" ht="15.75" customHeight="1">
      <c r="A87" s="1449"/>
      <c r="B87" s="1513"/>
      <c r="C87" s="1516"/>
      <c r="D87" s="1517"/>
      <c r="E87" s="1521"/>
      <c r="F87" s="1522"/>
      <c r="G87" s="1523"/>
      <c r="H87" s="1414"/>
      <c r="I87" s="1415"/>
      <c r="J87" s="1415"/>
      <c r="K87" s="1415"/>
      <c r="L87" s="1415"/>
      <c r="M87" s="1415"/>
      <c r="N87" s="1415"/>
      <c r="O87" s="1416"/>
      <c r="P87" s="1430"/>
      <c r="Q87" s="1525"/>
      <c r="R87" s="141"/>
    </row>
    <row r="88" spans="1:18" ht="15.75" customHeight="1">
      <c r="A88" s="1452">
        <v>34</v>
      </c>
      <c r="B88" s="1512" t="str">
        <f t="shared" ref="B88" si="29">B86</f>
        <v>R3</v>
      </c>
      <c r="C88" s="1514"/>
      <c r="D88" s="1515"/>
      <c r="E88" s="1518"/>
      <c r="F88" s="1519"/>
      <c r="G88" s="1520"/>
      <c r="H88" s="1408"/>
      <c r="I88" s="1409"/>
      <c r="J88" s="1409"/>
      <c r="K88" s="1409"/>
      <c r="L88" s="1409"/>
      <c r="M88" s="1409"/>
      <c r="N88" s="1409"/>
      <c r="O88" s="1410"/>
      <c r="P88" s="1526"/>
      <c r="Q88" s="1524" t="s">
        <v>168</v>
      </c>
      <c r="R88" s="141"/>
    </row>
    <row r="89" spans="1:18" ht="15.75" customHeight="1">
      <c r="A89" s="1452"/>
      <c r="B89" s="1513"/>
      <c r="C89" s="1516"/>
      <c r="D89" s="1517"/>
      <c r="E89" s="1521"/>
      <c r="F89" s="1522"/>
      <c r="G89" s="1523"/>
      <c r="H89" s="1414"/>
      <c r="I89" s="1415"/>
      <c r="J89" s="1415"/>
      <c r="K89" s="1415"/>
      <c r="L89" s="1415"/>
      <c r="M89" s="1415"/>
      <c r="N89" s="1415"/>
      <c r="O89" s="1416"/>
      <c r="P89" s="1430"/>
      <c r="Q89" s="1525"/>
      <c r="R89" s="141"/>
    </row>
    <row r="90" spans="1:18" ht="15.75" customHeight="1">
      <c r="A90" s="1446">
        <v>35</v>
      </c>
      <c r="B90" s="1512" t="str">
        <f t="shared" ref="B90" si="30">B88</f>
        <v>R3</v>
      </c>
      <c r="C90" s="1514"/>
      <c r="D90" s="1515"/>
      <c r="E90" s="1518"/>
      <c r="F90" s="1519"/>
      <c r="G90" s="1520"/>
      <c r="H90" s="1408"/>
      <c r="I90" s="1409"/>
      <c r="J90" s="1409"/>
      <c r="K90" s="1409"/>
      <c r="L90" s="1409"/>
      <c r="M90" s="1409"/>
      <c r="N90" s="1409"/>
      <c r="O90" s="1410"/>
      <c r="P90" s="1526"/>
      <c r="Q90" s="1524" t="s">
        <v>168</v>
      </c>
      <c r="R90" s="141"/>
    </row>
    <row r="91" spans="1:18" ht="15.75" customHeight="1">
      <c r="A91" s="1449"/>
      <c r="B91" s="1513"/>
      <c r="C91" s="1516"/>
      <c r="D91" s="1517"/>
      <c r="E91" s="1521"/>
      <c r="F91" s="1522"/>
      <c r="G91" s="1523"/>
      <c r="H91" s="1414"/>
      <c r="I91" s="1415"/>
      <c r="J91" s="1415"/>
      <c r="K91" s="1415"/>
      <c r="L91" s="1415"/>
      <c r="M91" s="1415"/>
      <c r="N91" s="1415"/>
      <c r="O91" s="1416"/>
      <c r="P91" s="1430"/>
      <c r="Q91" s="1525"/>
      <c r="R91" s="141"/>
    </row>
    <row r="92" spans="1:18" ht="15.75" customHeight="1">
      <c r="A92" s="1452">
        <v>36</v>
      </c>
      <c r="B92" s="1512" t="str">
        <f t="shared" ref="B92" si="31">B90</f>
        <v>R3</v>
      </c>
      <c r="C92" s="1514"/>
      <c r="D92" s="1515"/>
      <c r="E92" s="1518"/>
      <c r="F92" s="1519"/>
      <c r="G92" s="1520"/>
      <c r="H92" s="1408"/>
      <c r="I92" s="1409"/>
      <c r="J92" s="1409"/>
      <c r="K92" s="1409"/>
      <c r="L92" s="1409"/>
      <c r="M92" s="1409"/>
      <c r="N92" s="1409"/>
      <c r="O92" s="1410"/>
      <c r="P92" s="1526"/>
      <c r="Q92" s="1524" t="s">
        <v>168</v>
      </c>
      <c r="R92" s="141"/>
    </row>
    <row r="93" spans="1:18" ht="15.75" customHeight="1">
      <c r="A93" s="1452"/>
      <c r="B93" s="1513"/>
      <c r="C93" s="1516"/>
      <c r="D93" s="1517"/>
      <c r="E93" s="1521"/>
      <c r="F93" s="1522"/>
      <c r="G93" s="1523"/>
      <c r="H93" s="1414"/>
      <c r="I93" s="1415"/>
      <c r="J93" s="1415"/>
      <c r="K93" s="1415"/>
      <c r="L93" s="1415"/>
      <c r="M93" s="1415"/>
      <c r="N93" s="1415"/>
      <c r="O93" s="1416"/>
      <c r="P93" s="1430"/>
      <c r="Q93" s="1525"/>
      <c r="R93" s="141"/>
    </row>
    <row r="94" spans="1:18" ht="15.75" customHeight="1">
      <c r="A94" s="1446">
        <v>37</v>
      </c>
      <c r="B94" s="1512" t="str">
        <f t="shared" ref="B94" si="32">B92</f>
        <v>R3</v>
      </c>
      <c r="C94" s="1514"/>
      <c r="D94" s="1515"/>
      <c r="E94" s="1518"/>
      <c r="F94" s="1519"/>
      <c r="G94" s="1520"/>
      <c r="H94" s="1408"/>
      <c r="I94" s="1409"/>
      <c r="J94" s="1409"/>
      <c r="K94" s="1409"/>
      <c r="L94" s="1409"/>
      <c r="M94" s="1409"/>
      <c r="N94" s="1409"/>
      <c r="O94" s="1410"/>
      <c r="P94" s="1526"/>
      <c r="Q94" s="1524" t="s">
        <v>168</v>
      </c>
      <c r="R94" s="141"/>
    </row>
    <row r="95" spans="1:18" ht="15.75" customHeight="1">
      <c r="A95" s="1449"/>
      <c r="B95" s="1513"/>
      <c r="C95" s="1516"/>
      <c r="D95" s="1517"/>
      <c r="E95" s="1521"/>
      <c r="F95" s="1522"/>
      <c r="G95" s="1523"/>
      <c r="H95" s="1414"/>
      <c r="I95" s="1415"/>
      <c r="J95" s="1415"/>
      <c r="K95" s="1415"/>
      <c r="L95" s="1415"/>
      <c r="M95" s="1415"/>
      <c r="N95" s="1415"/>
      <c r="O95" s="1416"/>
      <c r="P95" s="1430"/>
      <c r="Q95" s="1525"/>
      <c r="R95" s="141"/>
    </row>
    <row r="96" spans="1:18" ht="15.75" customHeight="1">
      <c r="A96" s="1452">
        <v>38</v>
      </c>
      <c r="B96" s="1512" t="str">
        <f t="shared" ref="B96" si="33">B94</f>
        <v>R3</v>
      </c>
      <c r="C96" s="1514"/>
      <c r="D96" s="1515"/>
      <c r="E96" s="1518"/>
      <c r="F96" s="1519"/>
      <c r="G96" s="1520"/>
      <c r="H96" s="1408"/>
      <c r="I96" s="1409"/>
      <c r="J96" s="1409"/>
      <c r="K96" s="1409"/>
      <c r="L96" s="1409"/>
      <c r="M96" s="1409"/>
      <c r="N96" s="1409"/>
      <c r="O96" s="1410"/>
      <c r="P96" s="1526"/>
      <c r="Q96" s="1524" t="s">
        <v>168</v>
      </c>
      <c r="R96" s="141"/>
    </row>
    <row r="97" spans="1:20" ht="15.75" customHeight="1">
      <c r="A97" s="1452"/>
      <c r="B97" s="1513"/>
      <c r="C97" s="1516"/>
      <c r="D97" s="1517"/>
      <c r="E97" s="1521"/>
      <c r="F97" s="1522"/>
      <c r="G97" s="1523"/>
      <c r="H97" s="1414"/>
      <c r="I97" s="1415"/>
      <c r="J97" s="1415"/>
      <c r="K97" s="1415"/>
      <c r="L97" s="1415"/>
      <c r="M97" s="1415"/>
      <c r="N97" s="1415"/>
      <c r="O97" s="1416"/>
      <c r="P97" s="1430"/>
      <c r="Q97" s="1525"/>
      <c r="R97" s="141"/>
    </row>
    <row r="98" spans="1:20" ht="15.75" customHeight="1">
      <c r="A98" s="1446">
        <v>39</v>
      </c>
      <c r="B98" s="1512" t="str">
        <f t="shared" ref="B98" si="34">B96</f>
        <v>R3</v>
      </c>
      <c r="C98" s="1514"/>
      <c r="D98" s="1515"/>
      <c r="E98" s="1518"/>
      <c r="F98" s="1519"/>
      <c r="G98" s="1520"/>
      <c r="H98" s="1408"/>
      <c r="I98" s="1409"/>
      <c r="J98" s="1409"/>
      <c r="K98" s="1409"/>
      <c r="L98" s="1409"/>
      <c r="M98" s="1409"/>
      <c r="N98" s="1409"/>
      <c r="O98" s="1410"/>
      <c r="P98" s="1526"/>
      <c r="Q98" s="1524" t="s">
        <v>168</v>
      </c>
      <c r="R98" s="141"/>
    </row>
    <row r="99" spans="1:20" ht="15.75" customHeight="1">
      <c r="A99" s="1449"/>
      <c r="B99" s="1513"/>
      <c r="C99" s="1516"/>
      <c r="D99" s="1517"/>
      <c r="E99" s="1521"/>
      <c r="F99" s="1522"/>
      <c r="G99" s="1523"/>
      <c r="H99" s="1414"/>
      <c r="I99" s="1415"/>
      <c r="J99" s="1415"/>
      <c r="K99" s="1415"/>
      <c r="L99" s="1415"/>
      <c r="M99" s="1415"/>
      <c r="N99" s="1415"/>
      <c r="O99" s="1416"/>
      <c r="P99" s="1430"/>
      <c r="Q99" s="1525"/>
      <c r="R99" s="141"/>
    </row>
    <row r="100" spans="1:20" ht="15.75" customHeight="1">
      <c r="A100" s="1527">
        <v>40</v>
      </c>
      <c r="B100" s="1512" t="str">
        <f t="shared" ref="B100" si="35">B98</f>
        <v>R3</v>
      </c>
      <c r="C100" s="1514"/>
      <c r="D100" s="1515"/>
      <c r="E100" s="1518"/>
      <c r="F100" s="1519"/>
      <c r="G100" s="1520"/>
      <c r="H100" s="1408"/>
      <c r="I100" s="1409"/>
      <c r="J100" s="1409"/>
      <c r="K100" s="1409"/>
      <c r="L100" s="1409"/>
      <c r="M100" s="1409"/>
      <c r="N100" s="1409"/>
      <c r="O100" s="1410"/>
      <c r="P100" s="1526"/>
      <c r="Q100" s="1524" t="s">
        <v>168</v>
      </c>
      <c r="R100" s="141"/>
    </row>
    <row r="101" spans="1:20" ht="15.75" customHeight="1">
      <c r="A101" s="1528"/>
      <c r="B101" s="1513"/>
      <c r="C101" s="1516"/>
      <c r="D101" s="1517"/>
      <c r="E101" s="1521"/>
      <c r="F101" s="1522"/>
      <c r="G101" s="1523"/>
      <c r="H101" s="1414"/>
      <c r="I101" s="1415"/>
      <c r="J101" s="1415"/>
      <c r="K101" s="1415"/>
      <c r="L101" s="1415"/>
      <c r="M101" s="1415"/>
      <c r="N101" s="1415"/>
      <c r="O101" s="1416"/>
      <c r="P101" s="1430"/>
      <c r="Q101" s="1525"/>
      <c r="R101" s="141"/>
    </row>
    <row r="102" spans="1:20">
      <c r="A102" s="207" t="s">
        <v>104</v>
      </c>
      <c r="B102" s="1529" t="s">
        <v>528</v>
      </c>
      <c r="C102" s="1530"/>
      <c r="D102" s="1530"/>
      <c r="E102" s="1530"/>
      <c r="F102" s="1530"/>
      <c r="G102" s="1530"/>
      <c r="H102" s="1530"/>
      <c r="I102" s="1530"/>
      <c r="J102" s="1530"/>
      <c r="K102" s="1530"/>
      <c r="L102" s="1530"/>
      <c r="M102" s="1530"/>
      <c r="N102" s="1530"/>
      <c r="O102" s="1530"/>
      <c r="P102" s="1530"/>
      <c r="Q102" s="255"/>
      <c r="R102" s="270"/>
    </row>
    <row r="103" spans="1:20" ht="15.75" customHeight="1">
      <c r="A103" s="207" t="s">
        <v>105</v>
      </c>
      <c r="B103" s="1529" t="s">
        <v>119</v>
      </c>
      <c r="C103" s="1530"/>
      <c r="D103" s="1530"/>
      <c r="E103" s="1530"/>
      <c r="F103" s="1530"/>
      <c r="G103" s="1530"/>
      <c r="H103" s="1530"/>
      <c r="I103" s="1530"/>
      <c r="J103" s="1530"/>
      <c r="K103" s="1530"/>
      <c r="L103" s="1530"/>
      <c r="M103" s="1530"/>
      <c r="N103" s="1530"/>
      <c r="O103" s="1530"/>
      <c r="P103" s="1530"/>
      <c r="Q103" s="1530"/>
      <c r="R103" s="270"/>
    </row>
    <row r="104" spans="1:20" ht="15.75" customHeight="1">
      <c r="A104" s="357"/>
      <c r="B104" s="357"/>
      <c r="C104" s="357"/>
      <c r="D104" s="357"/>
      <c r="E104" s="357"/>
      <c r="F104" s="357"/>
      <c r="G104" s="357"/>
      <c r="H104" s="357"/>
      <c r="I104" s="357"/>
      <c r="J104" s="357"/>
      <c r="K104" s="357"/>
      <c r="L104" s="357"/>
      <c r="M104" s="357"/>
      <c r="N104" s="357"/>
      <c r="O104" s="357"/>
      <c r="P104" s="357"/>
      <c r="Q104" s="357"/>
    </row>
    <row r="105" spans="1:20" ht="15.75" customHeight="1">
      <c r="A105" s="1392" t="str">
        <f>CONCATENATE("（様式-",INDEX(発注者入力シート!$B$27:$G$31,MATCH(発注者入力シート!L6,発注者入力シート!$C$27:$C$31,0),4),"-２）")</f>
        <v>（様式-３-２）</v>
      </c>
      <c r="B105" s="1392"/>
      <c r="C105" s="1392"/>
      <c r="D105" s="1392"/>
      <c r="E105" s="1392"/>
      <c r="F105" s="1392"/>
      <c r="Q105" s="345" t="s">
        <v>735</v>
      </c>
      <c r="R105" s="273"/>
      <c r="S105" s="4" t="s">
        <v>393</v>
      </c>
      <c r="T105" s="4"/>
    </row>
    <row r="106" spans="1:20" ht="15.75" customHeight="1">
      <c r="A106" s="1392" t="str">
        <f>CONCATENATE("評価項目",INDEX(発注者入力シート!$B$27:$G$31,MATCH(発注者入力シート!L6,発注者入力シート!$C$27:$C$31,0),5),"-",INDEX(発注者入力シート!$B$27:$G$31,MATCH(発注者入力シート!L6,発注者入力シート!$C$27:$C$31,0),6))</f>
        <v>評価項目（２）-①</v>
      </c>
      <c r="B106" s="1392"/>
      <c r="C106" s="1392"/>
      <c r="D106" s="1392"/>
      <c r="E106" s="1392"/>
      <c r="Q106" s="188" t="str">
        <f>Q2</f>
        <v>【令和３年度完成工事分】</v>
      </c>
      <c r="S106" s="4" t="s">
        <v>394</v>
      </c>
      <c r="T106" s="4"/>
    </row>
    <row r="107" spans="1:20" ht="15.75" customHeight="1">
      <c r="A107" s="1407" t="s">
        <v>167</v>
      </c>
      <c r="B107" s="1407"/>
      <c r="C107" s="1407"/>
      <c r="D107" s="1407"/>
      <c r="E107" s="1407"/>
      <c r="F107" s="1407"/>
      <c r="G107" s="1407"/>
      <c r="H107" s="1407"/>
      <c r="I107" s="1407"/>
      <c r="J107" s="1407"/>
      <c r="K107" s="1407"/>
      <c r="L107" s="1407"/>
      <c r="M107" s="1407"/>
      <c r="N107" s="1407"/>
      <c r="O107" s="1407"/>
      <c r="P107" s="1407"/>
      <c r="Q107" s="1407"/>
      <c r="R107" s="267"/>
      <c r="S107" s="147"/>
      <c r="T107" s="4" t="s">
        <v>401</v>
      </c>
    </row>
    <row r="108" spans="1:20" ht="15.75" customHeight="1">
      <c r="A108" s="189"/>
      <c r="B108" s="189"/>
      <c r="C108" s="189"/>
      <c r="D108" s="189"/>
      <c r="E108" s="189"/>
      <c r="F108" s="189"/>
      <c r="G108" s="189"/>
      <c r="H108" s="189"/>
      <c r="I108" s="189"/>
      <c r="J108" s="189"/>
      <c r="K108" s="189"/>
      <c r="L108" s="189"/>
      <c r="M108" s="189"/>
      <c r="N108" s="189"/>
      <c r="O108" s="189"/>
      <c r="P108" s="189"/>
      <c r="Q108" s="189"/>
      <c r="R108" s="267"/>
      <c r="S108" s="135"/>
      <c r="T108" s="4" t="s">
        <v>396</v>
      </c>
    </row>
    <row r="109" spans="1:20" ht="15.75" customHeight="1">
      <c r="D109" s="1404" t="s">
        <v>793</v>
      </c>
      <c r="E109" s="1404"/>
      <c r="F109" s="1403" t="str">
        <f>IF(企業入力シート!C5="","",企業入力シート!C5)</f>
        <v>○○共同企業体</v>
      </c>
      <c r="G109" s="1403"/>
      <c r="H109" s="1403"/>
      <c r="I109" s="1403"/>
      <c r="J109" s="1403"/>
      <c r="K109" s="1403"/>
      <c r="L109" s="1403"/>
      <c r="M109" s="1403"/>
      <c r="N109" s="1403"/>
      <c r="O109" s="1403"/>
      <c r="P109" s="1403"/>
      <c r="Q109" s="1403"/>
      <c r="R109" s="259"/>
      <c r="S109" s="190"/>
      <c r="T109" s="4"/>
    </row>
    <row r="110" spans="1:20" ht="15.75" customHeight="1">
      <c r="D110" s="1511" t="s">
        <v>795</v>
      </c>
      <c r="E110" s="1511"/>
      <c r="F110" s="1403" t="str">
        <f>IF(企業入力シート!C14="","",企業入力シート!C14)</f>
        <v/>
      </c>
      <c r="G110" s="1403"/>
      <c r="H110" s="1403"/>
      <c r="I110" s="1403"/>
      <c r="J110" s="1403"/>
      <c r="K110" s="1403"/>
      <c r="L110" s="1403"/>
      <c r="M110" s="1403"/>
      <c r="N110" s="1403"/>
      <c r="O110" s="1403"/>
      <c r="P110" s="1403"/>
      <c r="Q110" s="1403"/>
      <c r="S110" s="4" t="s">
        <v>397</v>
      </c>
      <c r="T110" s="4"/>
    </row>
    <row r="111" spans="1:20" ht="15.75" customHeight="1">
      <c r="S111" s="137"/>
      <c r="T111" s="4" t="s">
        <v>398</v>
      </c>
    </row>
    <row r="112" spans="1:20" ht="15.75" customHeight="1">
      <c r="A112" s="191" t="s">
        <v>20</v>
      </c>
      <c r="B112" s="192" t="s">
        <v>22</v>
      </c>
      <c r="C112" s="1447" t="s">
        <v>24</v>
      </c>
      <c r="D112" s="1447"/>
      <c r="E112" s="1446" t="s">
        <v>25</v>
      </c>
      <c r="F112" s="1447"/>
      <c r="G112" s="1448"/>
      <c r="H112" s="1446" t="s">
        <v>26</v>
      </c>
      <c r="I112" s="1447"/>
      <c r="J112" s="1447"/>
      <c r="K112" s="1447"/>
      <c r="L112" s="1447"/>
      <c r="M112" s="1447"/>
      <c r="N112" s="1447"/>
      <c r="O112" s="1448"/>
      <c r="P112" s="1446" t="s">
        <v>108</v>
      </c>
      <c r="Q112" s="1448"/>
      <c r="R112" s="141"/>
      <c r="S112" s="138"/>
      <c r="T112" s="4" t="s">
        <v>396</v>
      </c>
    </row>
    <row r="113" spans="1:20" ht="15.75" customHeight="1">
      <c r="A113" s="193" t="s">
        <v>21</v>
      </c>
      <c r="B113" s="194" t="s">
        <v>23</v>
      </c>
      <c r="C113" s="1453"/>
      <c r="D113" s="1453"/>
      <c r="E113" s="1531" t="s">
        <v>748</v>
      </c>
      <c r="F113" s="1532"/>
      <c r="G113" s="1533"/>
      <c r="H113" s="1449"/>
      <c r="I113" s="1450"/>
      <c r="J113" s="1450"/>
      <c r="K113" s="1450"/>
      <c r="L113" s="1450"/>
      <c r="M113" s="1450"/>
      <c r="N113" s="1450"/>
      <c r="O113" s="1451"/>
      <c r="P113" s="1452" t="s">
        <v>107</v>
      </c>
      <c r="Q113" s="1454"/>
      <c r="R113" s="141"/>
      <c r="S113" s="4"/>
      <c r="T113" s="4"/>
    </row>
    <row r="114" spans="1:20" ht="15.75" customHeight="1">
      <c r="A114" s="1446">
        <v>41</v>
      </c>
      <c r="B114" s="1512" t="str">
        <f>B100</f>
        <v>R3</v>
      </c>
      <c r="C114" s="1514"/>
      <c r="D114" s="1515"/>
      <c r="E114" s="1518"/>
      <c r="F114" s="1519"/>
      <c r="G114" s="1520"/>
      <c r="H114" s="1408"/>
      <c r="I114" s="1409"/>
      <c r="J114" s="1409"/>
      <c r="K114" s="1409"/>
      <c r="L114" s="1409"/>
      <c r="M114" s="1409"/>
      <c r="N114" s="1409"/>
      <c r="O114" s="1410"/>
      <c r="P114" s="1526"/>
      <c r="Q114" s="1524" t="s">
        <v>168</v>
      </c>
      <c r="R114" s="141"/>
      <c r="S114" s="149" t="s">
        <v>399</v>
      </c>
      <c r="T114" s="4"/>
    </row>
    <row r="115" spans="1:20" ht="15.75" customHeight="1">
      <c r="A115" s="1449"/>
      <c r="B115" s="1513"/>
      <c r="C115" s="1516"/>
      <c r="D115" s="1517"/>
      <c r="E115" s="1521"/>
      <c r="F115" s="1522"/>
      <c r="G115" s="1523"/>
      <c r="H115" s="1414"/>
      <c r="I115" s="1415"/>
      <c r="J115" s="1415"/>
      <c r="K115" s="1415"/>
      <c r="L115" s="1415"/>
      <c r="M115" s="1415"/>
      <c r="N115" s="1415"/>
      <c r="O115" s="1416"/>
      <c r="P115" s="1430"/>
      <c r="Q115" s="1525"/>
      <c r="R115" s="141"/>
      <c r="S115" s="149" t="s">
        <v>400</v>
      </c>
      <c r="T115" s="4"/>
    </row>
    <row r="116" spans="1:20" ht="15.75" customHeight="1">
      <c r="A116" s="1452">
        <v>42</v>
      </c>
      <c r="B116" s="1512" t="str">
        <f>B114</f>
        <v>R3</v>
      </c>
      <c r="C116" s="1514"/>
      <c r="D116" s="1515"/>
      <c r="E116" s="1518"/>
      <c r="F116" s="1519"/>
      <c r="G116" s="1520"/>
      <c r="H116" s="1408"/>
      <c r="I116" s="1409"/>
      <c r="J116" s="1409"/>
      <c r="K116" s="1409"/>
      <c r="L116" s="1409"/>
      <c r="M116" s="1409"/>
      <c r="N116" s="1409"/>
      <c r="O116" s="1410"/>
      <c r="P116" s="1526"/>
      <c r="Q116" s="1524" t="s">
        <v>168</v>
      </c>
      <c r="R116" s="141"/>
    </row>
    <row r="117" spans="1:20" ht="15.75" customHeight="1">
      <c r="A117" s="1452"/>
      <c r="B117" s="1513"/>
      <c r="C117" s="1516"/>
      <c r="D117" s="1517"/>
      <c r="E117" s="1521"/>
      <c r="F117" s="1522"/>
      <c r="G117" s="1523"/>
      <c r="H117" s="1414"/>
      <c r="I117" s="1415"/>
      <c r="J117" s="1415"/>
      <c r="K117" s="1415"/>
      <c r="L117" s="1415"/>
      <c r="M117" s="1415"/>
      <c r="N117" s="1415"/>
      <c r="O117" s="1416"/>
      <c r="P117" s="1430"/>
      <c r="Q117" s="1525"/>
      <c r="R117" s="141"/>
    </row>
    <row r="118" spans="1:20" ht="15.75" customHeight="1">
      <c r="A118" s="1446">
        <v>43</v>
      </c>
      <c r="B118" s="1512" t="str">
        <f t="shared" ref="B118" si="36">B116</f>
        <v>R3</v>
      </c>
      <c r="C118" s="1514"/>
      <c r="D118" s="1515"/>
      <c r="E118" s="1518"/>
      <c r="F118" s="1519"/>
      <c r="G118" s="1520"/>
      <c r="H118" s="1408"/>
      <c r="I118" s="1409"/>
      <c r="J118" s="1409"/>
      <c r="K118" s="1409"/>
      <c r="L118" s="1409"/>
      <c r="M118" s="1409"/>
      <c r="N118" s="1409"/>
      <c r="O118" s="1410"/>
      <c r="P118" s="1526"/>
      <c r="Q118" s="1524" t="s">
        <v>168</v>
      </c>
      <c r="R118" s="141"/>
    </row>
    <row r="119" spans="1:20" ht="15.75" customHeight="1">
      <c r="A119" s="1449"/>
      <c r="B119" s="1513"/>
      <c r="C119" s="1516"/>
      <c r="D119" s="1517"/>
      <c r="E119" s="1521"/>
      <c r="F119" s="1522"/>
      <c r="G119" s="1523"/>
      <c r="H119" s="1414"/>
      <c r="I119" s="1415"/>
      <c r="J119" s="1415"/>
      <c r="K119" s="1415"/>
      <c r="L119" s="1415"/>
      <c r="M119" s="1415"/>
      <c r="N119" s="1415"/>
      <c r="O119" s="1416"/>
      <c r="P119" s="1430"/>
      <c r="Q119" s="1525"/>
      <c r="R119" s="141"/>
    </row>
    <row r="120" spans="1:20" ht="15.75" customHeight="1">
      <c r="A120" s="1452">
        <v>44</v>
      </c>
      <c r="B120" s="1512" t="str">
        <f t="shared" ref="B120" si="37">B118</f>
        <v>R3</v>
      </c>
      <c r="C120" s="1514"/>
      <c r="D120" s="1515"/>
      <c r="E120" s="1518"/>
      <c r="F120" s="1519"/>
      <c r="G120" s="1520"/>
      <c r="H120" s="1408"/>
      <c r="I120" s="1409"/>
      <c r="J120" s="1409"/>
      <c r="K120" s="1409"/>
      <c r="L120" s="1409"/>
      <c r="M120" s="1409"/>
      <c r="N120" s="1409"/>
      <c r="O120" s="1410"/>
      <c r="P120" s="1526"/>
      <c r="Q120" s="1524" t="s">
        <v>168</v>
      </c>
      <c r="R120" s="141"/>
    </row>
    <row r="121" spans="1:20" ht="15.75" customHeight="1">
      <c r="A121" s="1452"/>
      <c r="B121" s="1513"/>
      <c r="C121" s="1516"/>
      <c r="D121" s="1517"/>
      <c r="E121" s="1521"/>
      <c r="F121" s="1522"/>
      <c r="G121" s="1523"/>
      <c r="H121" s="1414"/>
      <c r="I121" s="1415"/>
      <c r="J121" s="1415"/>
      <c r="K121" s="1415"/>
      <c r="L121" s="1415"/>
      <c r="M121" s="1415"/>
      <c r="N121" s="1415"/>
      <c r="O121" s="1416"/>
      <c r="P121" s="1430"/>
      <c r="Q121" s="1525"/>
      <c r="R121" s="141"/>
    </row>
    <row r="122" spans="1:20" ht="15.75" customHeight="1">
      <c r="A122" s="1446">
        <v>45</v>
      </c>
      <c r="B122" s="1512" t="str">
        <f t="shared" ref="B122" si="38">B120</f>
        <v>R3</v>
      </c>
      <c r="C122" s="1514"/>
      <c r="D122" s="1515"/>
      <c r="E122" s="1518"/>
      <c r="F122" s="1519"/>
      <c r="G122" s="1520"/>
      <c r="H122" s="1408"/>
      <c r="I122" s="1409"/>
      <c r="J122" s="1409"/>
      <c r="K122" s="1409"/>
      <c r="L122" s="1409"/>
      <c r="M122" s="1409"/>
      <c r="N122" s="1409"/>
      <c r="O122" s="1410"/>
      <c r="P122" s="1526"/>
      <c r="Q122" s="1524" t="s">
        <v>168</v>
      </c>
      <c r="R122" s="141"/>
    </row>
    <row r="123" spans="1:20" ht="15.75" customHeight="1">
      <c r="A123" s="1449"/>
      <c r="B123" s="1513"/>
      <c r="C123" s="1516"/>
      <c r="D123" s="1517"/>
      <c r="E123" s="1521"/>
      <c r="F123" s="1522"/>
      <c r="G123" s="1523"/>
      <c r="H123" s="1414"/>
      <c r="I123" s="1415"/>
      <c r="J123" s="1415"/>
      <c r="K123" s="1415"/>
      <c r="L123" s="1415"/>
      <c r="M123" s="1415"/>
      <c r="N123" s="1415"/>
      <c r="O123" s="1416"/>
      <c r="P123" s="1430"/>
      <c r="Q123" s="1525"/>
      <c r="R123" s="141"/>
    </row>
    <row r="124" spans="1:20" ht="15.75" customHeight="1">
      <c r="A124" s="1452">
        <v>46</v>
      </c>
      <c r="B124" s="1512" t="str">
        <f t="shared" ref="B124" si="39">B122</f>
        <v>R3</v>
      </c>
      <c r="C124" s="1514"/>
      <c r="D124" s="1515"/>
      <c r="E124" s="1518"/>
      <c r="F124" s="1519"/>
      <c r="G124" s="1520"/>
      <c r="H124" s="1408"/>
      <c r="I124" s="1409"/>
      <c r="J124" s="1409"/>
      <c r="K124" s="1409"/>
      <c r="L124" s="1409"/>
      <c r="M124" s="1409"/>
      <c r="N124" s="1409"/>
      <c r="O124" s="1410"/>
      <c r="P124" s="1526"/>
      <c r="Q124" s="1524" t="s">
        <v>168</v>
      </c>
      <c r="R124" s="141"/>
    </row>
    <row r="125" spans="1:20" ht="15.75" customHeight="1">
      <c r="A125" s="1452"/>
      <c r="B125" s="1513"/>
      <c r="C125" s="1516"/>
      <c r="D125" s="1517"/>
      <c r="E125" s="1521"/>
      <c r="F125" s="1522"/>
      <c r="G125" s="1523"/>
      <c r="H125" s="1414"/>
      <c r="I125" s="1415"/>
      <c r="J125" s="1415"/>
      <c r="K125" s="1415"/>
      <c r="L125" s="1415"/>
      <c r="M125" s="1415"/>
      <c r="N125" s="1415"/>
      <c r="O125" s="1416"/>
      <c r="P125" s="1430"/>
      <c r="Q125" s="1525"/>
      <c r="R125" s="141"/>
    </row>
    <row r="126" spans="1:20" ht="15.75" customHeight="1">
      <c r="A126" s="1446">
        <v>47</v>
      </c>
      <c r="B126" s="1512" t="str">
        <f t="shared" ref="B126" si="40">B124</f>
        <v>R3</v>
      </c>
      <c r="C126" s="1514"/>
      <c r="D126" s="1515"/>
      <c r="E126" s="1518"/>
      <c r="F126" s="1519"/>
      <c r="G126" s="1520"/>
      <c r="H126" s="1408"/>
      <c r="I126" s="1409"/>
      <c r="J126" s="1409"/>
      <c r="K126" s="1409"/>
      <c r="L126" s="1409"/>
      <c r="M126" s="1409"/>
      <c r="N126" s="1409"/>
      <c r="O126" s="1410"/>
      <c r="P126" s="1526"/>
      <c r="Q126" s="1524" t="s">
        <v>168</v>
      </c>
      <c r="R126" s="141"/>
    </row>
    <row r="127" spans="1:20" ht="15.75" customHeight="1">
      <c r="A127" s="1449"/>
      <c r="B127" s="1513"/>
      <c r="C127" s="1516"/>
      <c r="D127" s="1517"/>
      <c r="E127" s="1521"/>
      <c r="F127" s="1522"/>
      <c r="G127" s="1523"/>
      <c r="H127" s="1414"/>
      <c r="I127" s="1415"/>
      <c r="J127" s="1415"/>
      <c r="K127" s="1415"/>
      <c r="L127" s="1415"/>
      <c r="M127" s="1415"/>
      <c r="N127" s="1415"/>
      <c r="O127" s="1416"/>
      <c r="P127" s="1430"/>
      <c r="Q127" s="1525"/>
      <c r="R127" s="141"/>
    </row>
    <row r="128" spans="1:20" ht="15.75" customHeight="1">
      <c r="A128" s="1452">
        <v>48</v>
      </c>
      <c r="B128" s="1512" t="str">
        <f t="shared" ref="B128" si="41">B126</f>
        <v>R3</v>
      </c>
      <c r="C128" s="1514"/>
      <c r="D128" s="1515"/>
      <c r="E128" s="1518"/>
      <c r="F128" s="1519"/>
      <c r="G128" s="1520"/>
      <c r="H128" s="1408"/>
      <c r="I128" s="1409"/>
      <c r="J128" s="1409"/>
      <c r="K128" s="1409"/>
      <c r="L128" s="1409"/>
      <c r="M128" s="1409"/>
      <c r="N128" s="1409"/>
      <c r="O128" s="1410"/>
      <c r="P128" s="1526"/>
      <c r="Q128" s="1524" t="s">
        <v>168</v>
      </c>
      <c r="R128" s="141"/>
    </row>
    <row r="129" spans="1:18" ht="15.75" customHeight="1">
      <c r="A129" s="1452"/>
      <c r="B129" s="1513"/>
      <c r="C129" s="1516"/>
      <c r="D129" s="1517"/>
      <c r="E129" s="1521"/>
      <c r="F129" s="1522"/>
      <c r="G129" s="1523"/>
      <c r="H129" s="1414"/>
      <c r="I129" s="1415"/>
      <c r="J129" s="1415"/>
      <c r="K129" s="1415"/>
      <c r="L129" s="1415"/>
      <c r="M129" s="1415"/>
      <c r="N129" s="1415"/>
      <c r="O129" s="1416"/>
      <c r="P129" s="1430"/>
      <c r="Q129" s="1525"/>
      <c r="R129" s="141"/>
    </row>
    <row r="130" spans="1:18" ht="15.75" customHeight="1">
      <c r="A130" s="1446">
        <v>49</v>
      </c>
      <c r="B130" s="1512" t="str">
        <f t="shared" ref="B130" si="42">B128</f>
        <v>R3</v>
      </c>
      <c r="C130" s="1514"/>
      <c r="D130" s="1515"/>
      <c r="E130" s="1518"/>
      <c r="F130" s="1519"/>
      <c r="G130" s="1520"/>
      <c r="H130" s="1408"/>
      <c r="I130" s="1409"/>
      <c r="J130" s="1409"/>
      <c r="K130" s="1409"/>
      <c r="L130" s="1409"/>
      <c r="M130" s="1409"/>
      <c r="N130" s="1409"/>
      <c r="O130" s="1410"/>
      <c r="P130" s="1526"/>
      <c r="Q130" s="1524" t="s">
        <v>168</v>
      </c>
      <c r="R130" s="141"/>
    </row>
    <row r="131" spans="1:18" ht="15.75" customHeight="1">
      <c r="A131" s="1449"/>
      <c r="B131" s="1513"/>
      <c r="C131" s="1516"/>
      <c r="D131" s="1517"/>
      <c r="E131" s="1521"/>
      <c r="F131" s="1522"/>
      <c r="G131" s="1523"/>
      <c r="H131" s="1414"/>
      <c r="I131" s="1415"/>
      <c r="J131" s="1415"/>
      <c r="K131" s="1415"/>
      <c r="L131" s="1415"/>
      <c r="M131" s="1415"/>
      <c r="N131" s="1415"/>
      <c r="O131" s="1416"/>
      <c r="P131" s="1430"/>
      <c r="Q131" s="1525"/>
      <c r="R131" s="141"/>
    </row>
    <row r="132" spans="1:18" ht="15.75" customHeight="1">
      <c r="A132" s="1452">
        <v>50</v>
      </c>
      <c r="B132" s="1512" t="str">
        <f t="shared" ref="B132" si="43">B130</f>
        <v>R3</v>
      </c>
      <c r="C132" s="1514"/>
      <c r="D132" s="1515"/>
      <c r="E132" s="1518"/>
      <c r="F132" s="1519"/>
      <c r="G132" s="1520"/>
      <c r="H132" s="1408"/>
      <c r="I132" s="1409"/>
      <c r="J132" s="1409"/>
      <c r="K132" s="1409"/>
      <c r="L132" s="1409"/>
      <c r="M132" s="1409"/>
      <c r="N132" s="1409"/>
      <c r="O132" s="1410"/>
      <c r="P132" s="1526"/>
      <c r="Q132" s="1524" t="s">
        <v>168</v>
      </c>
      <c r="R132" s="141"/>
    </row>
    <row r="133" spans="1:18" ht="15.75" customHeight="1">
      <c r="A133" s="1452"/>
      <c r="B133" s="1513"/>
      <c r="C133" s="1516"/>
      <c r="D133" s="1517"/>
      <c r="E133" s="1521"/>
      <c r="F133" s="1522"/>
      <c r="G133" s="1523"/>
      <c r="H133" s="1414"/>
      <c r="I133" s="1415"/>
      <c r="J133" s="1415"/>
      <c r="K133" s="1415"/>
      <c r="L133" s="1415"/>
      <c r="M133" s="1415"/>
      <c r="N133" s="1415"/>
      <c r="O133" s="1416"/>
      <c r="P133" s="1430"/>
      <c r="Q133" s="1525"/>
      <c r="R133" s="141"/>
    </row>
    <row r="134" spans="1:18" ht="15.75" customHeight="1">
      <c r="A134" s="1446">
        <v>51</v>
      </c>
      <c r="B134" s="1512" t="str">
        <f t="shared" ref="B134" si="44">B132</f>
        <v>R3</v>
      </c>
      <c r="C134" s="1514"/>
      <c r="D134" s="1515"/>
      <c r="E134" s="1518"/>
      <c r="F134" s="1519"/>
      <c r="G134" s="1520"/>
      <c r="H134" s="1408"/>
      <c r="I134" s="1409"/>
      <c r="J134" s="1409"/>
      <c r="K134" s="1409"/>
      <c r="L134" s="1409"/>
      <c r="M134" s="1409"/>
      <c r="N134" s="1409"/>
      <c r="O134" s="1410"/>
      <c r="P134" s="1526"/>
      <c r="Q134" s="1524" t="s">
        <v>168</v>
      </c>
      <c r="R134" s="141"/>
    </row>
    <row r="135" spans="1:18" ht="15.75" customHeight="1">
      <c r="A135" s="1449"/>
      <c r="B135" s="1513"/>
      <c r="C135" s="1516"/>
      <c r="D135" s="1517"/>
      <c r="E135" s="1521"/>
      <c r="F135" s="1522"/>
      <c r="G135" s="1523"/>
      <c r="H135" s="1414"/>
      <c r="I135" s="1415"/>
      <c r="J135" s="1415"/>
      <c r="K135" s="1415"/>
      <c r="L135" s="1415"/>
      <c r="M135" s="1415"/>
      <c r="N135" s="1415"/>
      <c r="O135" s="1416"/>
      <c r="P135" s="1430"/>
      <c r="Q135" s="1525"/>
      <c r="R135" s="141"/>
    </row>
    <row r="136" spans="1:18" ht="15.75" customHeight="1">
      <c r="A136" s="1452">
        <v>52</v>
      </c>
      <c r="B136" s="1512" t="str">
        <f t="shared" ref="B136" si="45">B134</f>
        <v>R3</v>
      </c>
      <c r="C136" s="1514"/>
      <c r="D136" s="1515"/>
      <c r="E136" s="1518"/>
      <c r="F136" s="1519"/>
      <c r="G136" s="1520"/>
      <c r="H136" s="1408"/>
      <c r="I136" s="1409"/>
      <c r="J136" s="1409"/>
      <c r="K136" s="1409"/>
      <c r="L136" s="1409"/>
      <c r="M136" s="1409"/>
      <c r="N136" s="1409"/>
      <c r="O136" s="1410"/>
      <c r="P136" s="1526"/>
      <c r="Q136" s="1524" t="s">
        <v>168</v>
      </c>
      <c r="R136" s="141"/>
    </row>
    <row r="137" spans="1:18" ht="15.75" customHeight="1">
      <c r="A137" s="1452"/>
      <c r="B137" s="1513"/>
      <c r="C137" s="1516"/>
      <c r="D137" s="1517"/>
      <c r="E137" s="1521"/>
      <c r="F137" s="1522"/>
      <c r="G137" s="1523"/>
      <c r="H137" s="1414"/>
      <c r="I137" s="1415"/>
      <c r="J137" s="1415"/>
      <c r="K137" s="1415"/>
      <c r="L137" s="1415"/>
      <c r="M137" s="1415"/>
      <c r="N137" s="1415"/>
      <c r="O137" s="1416"/>
      <c r="P137" s="1430"/>
      <c r="Q137" s="1525"/>
      <c r="R137" s="141"/>
    </row>
    <row r="138" spans="1:18" ht="15.75" customHeight="1">
      <c r="A138" s="1446">
        <v>53</v>
      </c>
      <c r="B138" s="1512" t="str">
        <f t="shared" ref="B138" si="46">B136</f>
        <v>R3</v>
      </c>
      <c r="C138" s="1514"/>
      <c r="D138" s="1515"/>
      <c r="E138" s="1518"/>
      <c r="F138" s="1519"/>
      <c r="G138" s="1520"/>
      <c r="H138" s="1408"/>
      <c r="I138" s="1409"/>
      <c r="J138" s="1409"/>
      <c r="K138" s="1409"/>
      <c r="L138" s="1409"/>
      <c r="M138" s="1409"/>
      <c r="N138" s="1409"/>
      <c r="O138" s="1410"/>
      <c r="P138" s="1526"/>
      <c r="Q138" s="1524" t="s">
        <v>168</v>
      </c>
      <c r="R138" s="141"/>
    </row>
    <row r="139" spans="1:18" ht="15.75" customHeight="1">
      <c r="A139" s="1449"/>
      <c r="B139" s="1513"/>
      <c r="C139" s="1516"/>
      <c r="D139" s="1517"/>
      <c r="E139" s="1521"/>
      <c r="F139" s="1522"/>
      <c r="G139" s="1523"/>
      <c r="H139" s="1414"/>
      <c r="I139" s="1415"/>
      <c r="J139" s="1415"/>
      <c r="K139" s="1415"/>
      <c r="L139" s="1415"/>
      <c r="M139" s="1415"/>
      <c r="N139" s="1415"/>
      <c r="O139" s="1416"/>
      <c r="P139" s="1430"/>
      <c r="Q139" s="1525"/>
      <c r="R139" s="141"/>
    </row>
    <row r="140" spans="1:18" ht="15.75" customHeight="1">
      <c r="A140" s="1452">
        <v>54</v>
      </c>
      <c r="B140" s="1512" t="str">
        <f t="shared" ref="B140" si="47">B138</f>
        <v>R3</v>
      </c>
      <c r="C140" s="1514"/>
      <c r="D140" s="1515"/>
      <c r="E140" s="1518"/>
      <c r="F140" s="1519"/>
      <c r="G140" s="1520"/>
      <c r="H140" s="1408"/>
      <c r="I140" s="1409"/>
      <c r="J140" s="1409"/>
      <c r="K140" s="1409"/>
      <c r="L140" s="1409"/>
      <c r="M140" s="1409"/>
      <c r="N140" s="1409"/>
      <c r="O140" s="1410"/>
      <c r="P140" s="1526"/>
      <c r="Q140" s="1524" t="s">
        <v>168</v>
      </c>
      <c r="R140" s="141"/>
    </row>
    <row r="141" spans="1:18" ht="15.75" customHeight="1">
      <c r="A141" s="1452"/>
      <c r="B141" s="1513"/>
      <c r="C141" s="1516"/>
      <c r="D141" s="1517"/>
      <c r="E141" s="1521"/>
      <c r="F141" s="1522"/>
      <c r="G141" s="1523"/>
      <c r="H141" s="1414"/>
      <c r="I141" s="1415"/>
      <c r="J141" s="1415"/>
      <c r="K141" s="1415"/>
      <c r="L141" s="1415"/>
      <c r="M141" s="1415"/>
      <c r="N141" s="1415"/>
      <c r="O141" s="1416"/>
      <c r="P141" s="1430"/>
      <c r="Q141" s="1525"/>
      <c r="R141" s="141"/>
    </row>
    <row r="142" spans="1:18" ht="15.75" customHeight="1">
      <c r="A142" s="1446">
        <v>55</v>
      </c>
      <c r="B142" s="1512" t="str">
        <f t="shared" ref="B142" si="48">B140</f>
        <v>R3</v>
      </c>
      <c r="C142" s="1514"/>
      <c r="D142" s="1515"/>
      <c r="E142" s="1518"/>
      <c r="F142" s="1519"/>
      <c r="G142" s="1520"/>
      <c r="H142" s="1408"/>
      <c r="I142" s="1409"/>
      <c r="J142" s="1409"/>
      <c r="K142" s="1409"/>
      <c r="L142" s="1409"/>
      <c r="M142" s="1409"/>
      <c r="N142" s="1409"/>
      <c r="O142" s="1410"/>
      <c r="P142" s="1526"/>
      <c r="Q142" s="1524" t="s">
        <v>168</v>
      </c>
      <c r="R142" s="141"/>
    </row>
    <row r="143" spans="1:18" ht="15.75" customHeight="1">
      <c r="A143" s="1449"/>
      <c r="B143" s="1513"/>
      <c r="C143" s="1516"/>
      <c r="D143" s="1517"/>
      <c r="E143" s="1521"/>
      <c r="F143" s="1522"/>
      <c r="G143" s="1523"/>
      <c r="H143" s="1414"/>
      <c r="I143" s="1415"/>
      <c r="J143" s="1415"/>
      <c r="K143" s="1415"/>
      <c r="L143" s="1415"/>
      <c r="M143" s="1415"/>
      <c r="N143" s="1415"/>
      <c r="O143" s="1416"/>
      <c r="P143" s="1430"/>
      <c r="Q143" s="1525"/>
      <c r="R143" s="141"/>
    </row>
    <row r="144" spans="1:18" ht="15.75" customHeight="1">
      <c r="A144" s="1452">
        <v>56</v>
      </c>
      <c r="B144" s="1512" t="str">
        <f t="shared" ref="B144" si="49">B142</f>
        <v>R3</v>
      </c>
      <c r="C144" s="1514"/>
      <c r="D144" s="1515"/>
      <c r="E144" s="1518"/>
      <c r="F144" s="1519"/>
      <c r="G144" s="1520"/>
      <c r="H144" s="1408"/>
      <c r="I144" s="1409"/>
      <c r="J144" s="1409"/>
      <c r="K144" s="1409"/>
      <c r="L144" s="1409"/>
      <c r="M144" s="1409"/>
      <c r="N144" s="1409"/>
      <c r="O144" s="1410"/>
      <c r="P144" s="1526"/>
      <c r="Q144" s="1524" t="s">
        <v>168</v>
      </c>
      <c r="R144" s="141"/>
    </row>
    <row r="145" spans="1:18" ht="15.75" customHeight="1">
      <c r="A145" s="1452"/>
      <c r="B145" s="1513"/>
      <c r="C145" s="1516"/>
      <c r="D145" s="1517"/>
      <c r="E145" s="1521"/>
      <c r="F145" s="1522"/>
      <c r="G145" s="1523"/>
      <c r="H145" s="1414"/>
      <c r="I145" s="1415"/>
      <c r="J145" s="1415"/>
      <c r="K145" s="1415"/>
      <c r="L145" s="1415"/>
      <c r="M145" s="1415"/>
      <c r="N145" s="1415"/>
      <c r="O145" s="1416"/>
      <c r="P145" s="1430"/>
      <c r="Q145" s="1525"/>
      <c r="R145" s="141"/>
    </row>
    <row r="146" spans="1:18" ht="15.75" customHeight="1">
      <c r="A146" s="1446">
        <v>57</v>
      </c>
      <c r="B146" s="1512" t="str">
        <f t="shared" ref="B146" si="50">B144</f>
        <v>R3</v>
      </c>
      <c r="C146" s="1514"/>
      <c r="D146" s="1515"/>
      <c r="E146" s="1518"/>
      <c r="F146" s="1519"/>
      <c r="G146" s="1520"/>
      <c r="H146" s="1408"/>
      <c r="I146" s="1409"/>
      <c r="J146" s="1409"/>
      <c r="K146" s="1409"/>
      <c r="L146" s="1409"/>
      <c r="M146" s="1409"/>
      <c r="N146" s="1409"/>
      <c r="O146" s="1410"/>
      <c r="P146" s="1526"/>
      <c r="Q146" s="1524" t="s">
        <v>168</v>
      </c>
      <c r="R146" s="141"/>
    </row>
    <row r="147" spans="1:18" ht="15.75" customHeight="1">
      <c r="A147" s="1449"/>
      <c r="B147" s="1513"/>
      <c r="C147" s="1516"/>
      <c r="D147" s="1517"/>
      <c r="E147" s="1521"/>
      <c r="F147" s="1522"/>
      <c r="G147" s="1523"/>
      <c r="H147" s="1414"/>
      <c r="I147" s="1415"/>
      <c r="J147" s="1415"/>
      <c r="K147" s="1415"/>
      <c r="L147" s="1415"/>
      <c r="M147" s="1415"/>
      <c r="N147" s="1415"/>
      <c r="O147" s="1416"/>
      <c r="P147" s="1430"/>
      <c r="Q147" s="1525"/>
      <c r="R147" s="141"/>
    </row>
    <row r="148" spans="1:18" ht="15.75" customHeight="1">
      <c r="A148" s="1452">
        <v>58</v>
      </c>
      <c r="B148" s="1512" t="str">
        <f t="shared" ref="B148" si="51">B146</f>
        <v>R3</v>
      </c>
      <c r="C148" s="1514"/>
      <c r="D148" s="1515"/>
      <c r="E148" s="1518"/>
      <c r="F148" s="1519"/>
      <c r="G148" s="1520"/>
      <c r="H148" s="1408"/>
      <c r="I148" s="1409"/>
      <c r="J148" s="1409"/>
      <c r="K148" s="1409"/>
      <c r="L148" s="1409"/>
      <c r="M148" s="1409"/>
      <c r="N148" s="1409"/>
      <c r="O148" s="1410"/>
      <c r="P148" s="1526"/>
      <c r="Q148" s="1524" t="s">
        <v>168</v>
      </c>
      <c r="R148" s="141"/>
    </row>
    <row r="149" spans="1:18" ht="15.75" customHeight="1">
      <c r="A149" s="1452"/>
      <c r="B149" s="1513"/>
      <c r="C149" s="1516"/>
      <c r="D149" s="1517"/>
      <c r="E149" s="1521"/>
      <c r="F149" s="1522"/>
      <c r="G149" s="1523"/>
      <c r="H149" s="1414"/>
      <c r="I149" s="1415"/>
      <c r="J149" s="1415"/>
      <c r="K149" s="1415"/>
      <c r="L149" s="1415"/>
      <c r="M149" s="1415"/>
      <c r="N149" s="1415"/>
      <c r="O149" s="1416"/>
      <c r="P149" s="1430"/>
      <c r="Q149" s="1525"/>
      <c r="R149" s="141"/>
    </row>
    <row r="150" spans="1:18" ht="15.75" customHeight="1">
      <c r="A150" s="1446">
        <v>59</v>
      </c>
      <c r="B150" s="1512" t="str">
        <f t="shared" ref="B150" si="52">B148</f>
        <v>R3</v>
      </c>
      <c r="C150" s="1514"/>
      <c r="D150" s="1515"/>
      <c r="E150" s="1518"/>
      <c r="F150" s="1519"/>
      <c r="G150" s="1520"/>
      <c r="H150" s="1408"/>
      <c r="I150" s="1409"/>
      <c r="J150" s="1409"/>
      <c r="K150" s="1409"/>
      <c r="L150" s="1409"/>
      <c r="M150" s="1409"/>
      <c r="N150" s="1409"/>
      <c r="O150" s="1410"/>
      <c r="P150" s="1526"/>
      <c r="Q150" s="1524" t="s">
        <v>168</v>
      </c>
      <c r="R150" s="141"/>
    </row>
    <row r="151" spans="1:18" ht="15.75" customHeight="1">
      <c r="A151" s="1449"/>
      <c r="B151" s="1513"/>
      <c r="C151" s="1516"/>
      <c r="D151" s="1517"/>
      <c r="E151" s="1521"/>
      <c r="F151" s="1522"/>
      <c r="G151" s="1523"/>
      <c r="H151" s="1414"/>
      <c r="I151" s="1415"/>
      <c r="J151" s="1415"/>
      <c r="K151" s="1415"/>
      <c r="L151" s="1415"/>
      <c r="M151" s="1415"/>
      <c r="N151" s="1415"/>
      <c r="O151" s="1416"/>
      <c r="P151" s="1430"/>
      <c r="Q151" s="1525"/>
      <c r="R151" s="141"/>
    </row>
    <row r="152" spans="1:18" ht="15.75" customHeight="1">
      <c r="A152" s="1527">
        <v>60</v>
      </c>
      <c r="B152" s="1512" t="str">
        <f t="shared" ref="B152" si="53">B150</f>
        <v>R3</v>
      </c>
      <c r="C152" s="1514"/>
      <c r="D152" s="1515"/>
      <c r="E152" s="1518"/>
      <c r="F152" s="1519"/>
      <c r="G152" s="1520"/>
      <c r="H152" s="1408"/>
      <c r="I152" s="1409"/>
      <c r="J152" s="1409"/>
      <c r="K152" s="1409"/>
      <c r="L152" s="1409"/>
      <c r="M152" s="1409"/>
      <c r="N152" s="1409"/>
      <c r="O152" s="1410"/>
      <c r="P152" s="1526"/>
      <c r="Q152" s="1524" t="s">
        <v>168</v>
      </c>
      <c r="R152" s="141"/>
    </row>
    <row r="153" spans="1:18" ht="15.75" customHeight="1">
      <c r="A153" s="1528"/>
      <c r="B153" s="1513"/>
      <c r="C153" s="1516"/>
      <c r="D153" s="1517"/>
      <c r="E153" s="1521"/>
      <c r="F153" s="1522"/>
      <c r="G153" s="1523"/>
      <c r="H153" s="1414"/>
      <c r="I153" s="1415"/>
      <c r="J153" s="1415"/>
      <c r="K153" s="1415"/>
      <c r="L153" s="1415"/>
      <c r="M153" s="1415"/>
      <c r="N153" s="1415"/>
      <c r="O153" s="1416"/>
      <c r="P153" s="1430"/>
      <c r="Q153" s="1525"/>
      <c r="R153" s="141"/>
    </row>
    <row r="154" spans="1:18" s="357" customFormat="1">
      <c r="A154" s="207" t="s">
        <v>104</v>
      </c>
      <c r="B154" s="1529" t="s">
        <v>528</v>
      </c>
      <c r="C154" s="1530"/>
      <c r="D154" s="1530"/>
      <c r="E154" s="1530"/>
      <c r="F154" s="1530"/>
      <c r="G154" s="1530"/>
      <c r="H154" s="1530"/>
      <c r="I154" s="1530"/>
      <c r="J154" s="1530"/>
      <c r="K154" s="1530"/>
      <c r="L154" s="1530"/>
      <c r="M154" s="1530"/>
      <c r="N154" s="1530"/>
      <c r="O154" s="1530"/>
      <c r="P154" s="1530"/>
      <c r="Q154" s="255"/>
      <c r="R154" s="365"/>
    </row>
    <row r="155" spans="1:18" s="357" customFormat="1">
      <c r="A155" s="207" t="s">
        <v>105</v>
      </c>
      <c r="B155" s="1529" t="s">
        <v>119</v>
      </c>
      <c r="C155" s="1530"/>
      <c r="D155" s="1530"/>
      <c r="E155" s="1530"/>
      <c r="F155" s="1530"/>
      <c r="G155" s="1530"/>
      <c r="H155" s="1530"/>
      <c r="I155" s="1530"/>
      <c r="J155" s="1530"/>
      <c r="K155" s="1530"/>
      <c r="L155" s="1530"/>
      <c r="M155" s="1530"/>
      <c r="N155" s="1530"/>
      <c r="O155" s="1530"/>
      <c r="P155" s="1530"/>
      <c r="Q155" s="1530"/>
      <c r="R155" s="365"/>
    </row>
    <row r="156" spans="1:18" ht="15.75" customHeight="1"/>
  </sheetData>
  <mergeCells count="525">
    <mergeCell ref="A1:F1"/>
    <mergeCell ref="A2:E2"/>
    <mergeCell ref="A53:F53"/>
    <mergeCell ref="A54:E54"/>
    <mergeCell ref="A105:F105"/>
    <mergeCell ref="A106:E106"/>
    <mergeCell ref="A3:Q3"/>
    <mergeCell ref="C8:D9"/>
    <mergeCell ref="E8:G8"/>
    <mergeCell ref="H8:O9"/>
    <mergeCell ref="P8:Q8"/>
    <mergeCell ref="E9:G9"/>
    <mergeCell ref="P9:Q9"/>
    <mergeCell ref="Q10:Q11"/>
    <mergeCell ref="E11:G11"/>
    <mergeCell ref="A12:A13"/>
    <mergeCell ref="B12:B13"/>
    <mergeCell ref="C12:D13"/>
    <mergeCell ref="E12:G12"/>
    <mergeCell ref="H12:O13"/>
    <mergeCell ref="P12:P13"/>
    <mergeCell ref="Q12:Q13"/>
    <mergeCell ref="E13:G13"/>
    <mergeCell ref="A10:A11"/>
    <mergeCell ref="B10:B11"/>
    <mergeCell ref="C10:D11"/>
    <mergeCell ref="E10:G10"/>
    <mergeCell ref="H10:O11"/>
    <mergeCell ref="P10:P11"/>
    <mergeCell ref="Q14:Q15"/>
    <mergeCell ref="E15:G15"/>
    <mergeCell ref="A16:A17"/>
    <mergeCell ref="B16:B17"/>
    <mergeCell ref="C16:D17"/>
    <mergeCell ref="E16:G16"/>
    <mergeCell ref="H16:O17"/>
    <mergeCell ref="P16:P17"/>
    <mergeCell ref="Q16:Q17"/>
    <mergeCell ref="E17:G17"/>
    <mergeCell ref="A14:A15"/>
    <mergeCell ref="B14:B15"/>
    <mergeCell ref="C14:D15"/>
    <mergeCell ref="E14:G14"/>
    <mergeCell ref="H14:O15"/>
    <mergeCell ref="P14:P15"/>
    <mergeCell ref="Q18:Q19"/>
    <mergeCell ref="E19:G19"/>
    <mergeCell ref="A20:A21"/>
    <mergeCell ref="B20:B21"/>
    <mergeCell ref="C20:D21"/>
    <mergeCell ref="E20:G20"/>
    <mergeCell ref="H20:O21"/>
    <mergeCell ref="P20:P21"/>
    <mergeCell ref="Q20:Q21"/>
    <mergeCell ref="E21:G21"/>
    <mergeCell ref="A18:A19"/>
    <mergeCell ref="B18:B19"/>
    <mergeCell ref="C18:D19"/>
    <mergeCell ref="E18:G18"/>
    <mergeCell ref="H18:O19"/>
    <mergeCell ref="P18:P19"/>
    <mergeCell ref="Q22:Q23"/>
    <mergeCell ref="E23:G23"/>
    <mergeCell ref="A24:A25"/>
    <mergeCell ref="B24:B25"/>
    <mergeCell ref="C24:D25"/>
    <mergeCell ref="E24:G24"/>
    <mergeCell ref="H24:O25"/>
    <mergeCell ref="P24:P25"/>
    <mergeCell ref="Q24:Q25"/>
    <mergeCell ref="E25:G25"/>
    <mergeCell ref="A22:A23"/>
    <mergeCell ref="B22:B23"/>
    <mergeCell ref="C22:D23"/>
    <mergeCell ref="E22:G22"/>
    <mergeCell ref="H22:O23"/>
    <mergeCell ref="P22:P23"/>
    <mergeCell ref="Q26:Q27"/>
    <mergeCell ref="E27:G27"/>
    <mergeCell ref="A28:A29"/>
    <mergeCell ref="B28:B29"/>
    <mergeCell ref="C28:D29"/>
    <mergeCell ref="E28:G28"/>
    <mergeCell ref="H28:O29"/>
    <mergeCell ref="P28:P29"/>
    <mergeCell ref="Q28:Q29"/>
    <mergeCell ref="E29:G29"/>
    <mergeCell ref="A26:A27"/>
    <mergeCell ref="B26:B27"/>
    <mergeCell ref="C26:D27"/>
    <mergeCell ref="E26:G26"/>
    <mergeCell ref="H26:O27"/>
    <mergeCell ref="P26:P27"/>
    <mergeCell ref="Q30:Q31"/>
    <mergeCell ref="E31:G31"/>
    <mergeCell ref="A32:A33"/>
    <mergeCell ref="B32:B33"/>
    <mergeCell ref="C32:D33"/>
    <mergeCell ref="E32:G32"/>
    <mergeCell ref="H32:O33"/>
    <mergeCell ref="P32:P33"/>
    <mergeCell ref="Q32:Q33"/>
    <mergeCell ref="E33:G33"/>
    <mergeCell ref="A30:A31"/>
    <mergeCell ref="B30:B31"/>
    <mergeCell ref="C30:D31"/>
    <mergeCell ref="E30:G30"/>
    <mergeCell ref="H30:O31"/>
    <mergeCell ref="P30:P31"/>
    <mergeCell ref="Q34:Q35"/>
    <mergeCell ref="E35:G35"/>
    <mergeCell ref="A36:A37"/>
    <mergeCell ref="B36:B37"/>
    <mergeCell ref="C36:D37"/>
    <mergeCell ref="E36:G36"/>
    <mergeCell ref="H36:O37"/>
    <mergeCell ref="P36:P37"/>
    <mergeCell ref="Q36:Q37"/>
    <mergeCell ref="E37:G37"/>
    <mergeCell ref="A34:A35"/>
    <mergeCell ref="B34:B35"/>
    <mergeCell ref="C34:D35"/>
    <mergeCell ref="E34:G34"/>
    <mergeCell ref="H34:O35"/>
    <mergeCell ref="P34:P35"/>
    <mergeCell ref="Q38:Q39"/>
    <mergeCell ref="E39:G39"/>
    <mergeCell ref="A40:A41"/>
    <mergeCell ref="B40:B41"/>
    <mergeCell ref="C40:D41"/>
    <mergeCell ref="E40:G40"/>
    <mergeCell ref="H40:O41"/>
    <mergeCell ref="P40:P41"/>
    <mergeCell ref="Q40:Q41"/>
    <mergeCell ref="E41:G41"/>
    <mergeCell ref="A38:A39"/>
    <mergeCell ref="B38:B39"/>
    <mergeCell ref="C38:D39"/>
    <mergeCell ref="E38:G38"/>
    <mergeCell ref="H38:O39"/>
    <mergeCell ref="P38:P39"/>
    <mergeCell ref="Q42:Q43"/>
    <mergeCell ref="E43:G43"/>
    <mergeCell ref="A44:A45"/>
    <mergeCell ref="B44:B45"/>
    <mergeCell ref="C44:D45"/>
    <mergeCell ref="E44:G44"/>
    <mergeCell ref="H44:O45"/>
    <mergeCell ref="P44:P45"/>
    <mergeCell ref="Q44:Q45"/>
    <mergeCell ref="E45:G45"/>
    <mergeCell ref="A42:A43"/>
    <mergeCell ref="B42:B43"/>
    <mergeCell ref="C42:D43"/>
    <mergeCell ref="E42:G42"/>
    <mergeCell ref="H42:O43"/>
    <mergeCell ref="P42:P43"/>
    <mergeCell ref="Q46:Q47"/>
    <mergeCell ref="E47:G47"/>
    <mergeCell ref="A48:A49"/>
    <mergeCell ref="B48:B49"/>
    <mergeCell ref="C48:D49"/>
    <mergeCell ref="E48:G48"/>
    <mergeCell ref="H48:O49"/>
    <mergeCell ref="P48:P49"/>
    <mergeCell ref="Q48:Q49"/>
    <mergeCell ref="E49:G49"/>
    <mergeCell ref="A46:A47"/>
    <mergeCell ref="B46:B47"/>
    <mergeCell ref="C46:D47"/>
    <mergeCell ref="E46:G46"/>
    <mergeCell ref="H46:O47"/>
    <mergeCell ref="P46:P47"/>
    <mergeCell ref="B50:P50"/>
    <mergeCell ref="B51:Q51"/>
    <mergeCell ref="A55:Q55"/>
    <mergeCell ref="C60:D61"/>
    <mergeCell ref="E60:G60"/>
    <mergeCell ref="H60:O61"/>
    <mergeCell ref="P60:Q60"/>
    <mergeCell ref="E61:G61"/>
    <mergeCell ref="P61:Q61"/>
    <mergeCell ref="D57:E57"/>
    <mergeCell ref="F57:Q57"/>
    <mergeCell ref="D58:E58"/>
    <mergeCell ref="F58:Q58"/>
    <mergeCell ref="A62:A63"/>
    <mergeCell ref="B62:B63"/>
    <mergeCell ref="C62:D63"/>
    <mergeCell ref="E62:G62"/>
    <mergeCell ref="H62:O63"/>
    <mergeCell ref="P62:P63"/>
    <mergeCell ref="Q62:Q63"/>
    <mergeCell ref="E63:G63"/>
    <mergeCell ref="Q64:Q65"/>
    <mergeCell ref="E65:G65"/>
    <mergeCell ref="A66:A67"/>
    <mergeCell ref="B66:B67"/>
    <mergeCell ref="C66:D67"/>
    <mergeCell ref="E66:G66"/>
    <mergeCell ref="H66:O67"/>
    <mergeCell ref="P66:P67"/>
    <mergeCell ref="Q66:Q67"/>
    <mergeCell ref="E67:G67"/>
    <mergeCell ref="A64:A65"/>
    <mergeCell ref="B64:B65"/>
    <mergeCell ref="C64:D65"/>
    <mergeCell ref="E64:G64"/>
    <mergeCell ref="H64:O65"/>
    <mergeCell ref="P64:P65"/>
    <mergeCell ref="Q68:Q69"/>
    <mergeCell ref="E69:G69"/>
    <mergeCell ref="A70:A71"/>
    <mergeCell ref="B70:B71"/>
    <mergeCell ref="C70:D71"/>
    <mergeCell ref="E70:G70"/>
    <mergeCell ref="H70:O71"/>
    <mergeCell ref="P70:P71"/>
    <mergeCell ref="Q70:Q71"/>
    <mergeCell ref="E71:G71"/>
    <mergeCell ref="A68:A69"/>
    <mergeCell ref="B68:B69"/>
    <mergeCell ref="C68:D69"/>
    <mergeCell ref="E68:G68"/>
    <mergeCell ref="H68:O69"/>
    <mergeCell ref="P68:P69"/>
    <mergeCell ref="Q72:Q73"/>
    <mergeCell ref="E73:G73"/>
    <mergeCell ref="A74:A75"/>
    <mergeCell ref="B74:B75"/>
    <mergeCell ref="C74:D75"/>
    <mergeCell ref="E74:G74"/>
    <mergeCell ref="H74:O75"/>
    <mergeCell ref="P74:P75"/>
    <mergeCell ref="Q74:Q75"/>
    <mergeCell ref="E75:G75"/>
    <mergeCell ref="A72:A73"/>
    <mergeCell ref="B72:B73"/>
    <mergeCell ref="C72:D73"/>
    <mergeCell ref="E72:G72"/>
    <mergeCell ref="H72:O73"/>
    <mergeCell ref="P72:P73"/>
    <mergeCell ref="Q76:Q77"/>
    <mergeCell ref="E77:G77"/>
    <mergeCell ref="A78:A79"/>
    <mergeCell ref="B78:B79"/>
    <mergeCell ref="C78:D79"/>
    <mergeCell ref="E78:G78"/>
    <mergeCell ref="H78:O79"/>
    <mergeCell ref="P78:P79"/>
    <mergeCell ref="Q78:Q79"/>
    <mergeCell ref="E79:G79"/>
    <mergeCell ref="A76:A77"/>
    <mergeCell ref="B76:B77"/>
    <mergeCell ref="C76:D77"/>
    <mergeCell ref="E76:G76"/>
    <mergeCell ref="H76:O77"/>
    <mergeCell ref="P76:P77"/>
    <mergeCell ref="Q80:Q81"/>
    <mergeCell ref="E81:G81"/>
    <mergeCell ref="A82:A83"/>
    <mergeCell ref="B82:B83"/>
    <mergeCell ref="C82:D83"/>
    <mergeCell ref="E82:G82"/>
    <mergeCell ref="H82:O83"/>
    <mergeCell ref="P82:P83"/>
    <mergeCell ref="Q82:Q83"/>
    <mergeCell ref="E83:G83"/>
    <mergeCell ref="A80:A81"/>
    <mergeCell ref="B80:B81"/>
    <mergeCell ref="C80:D81"/>
    <mergeCell ref="E80:G80"/>
    <mergeCell ref="H80:O81"/>
    <mergeCell ref="P80:P81"/>
    <mergeCell ref="Q84:Q85"/>
    <mergeCell ref="E85:G85"/>
    <mergeCell ref="A86:A87"/>
    <mergeCell ref="B86:B87"/>
    <mergeCell ref="C86:D87"/>
    <mergeCell ref="E86:G86"/>
    <mergeCell ref="H86:O87"/>
    <mergeCell ref="P86:P87"/>
    <mergeCell ref="Q86:Q87"/>
    <mergeCell ref="E87:G87"/>
    <mergeCell ref="A84:A85"/>
    <mergeCell ref="B84:B85"/>
    <mergeCell ref="C84:D85"/>
    <mergeCell ref="E84:G84"/>
    <mergeCell ref="H84:O85"/>
    <mergeCell ref="P84:P85"/>
    <mergeCell ref="Q88:Q89"/>
    <mergeCell ref="E89:G89"/>
    <mergeCell ref="A90:A91"/>
    <mergeCell ref="B90:B91"/>
    <mergeCell ref="C90:D91"/>
    <mergeCell ref="E90:G90"/>
    <mergeCell ref="H90:O91"/>
    <mergeCell ref="P90:P91"/>
    <mergeCell ref="Q90:Q91"/>
    <mergeCell ref="E91:G91"/>
    <mergeCell ref="A88:A89"/>
    <mergeCell ref="B88:B89"/>
    <mergeCell ref="C88:D89"/>
    <mergeCell ref="E88:G88"/>
    <mergeCell ref="H88:O89"/>
    <mergeCell ref="P88:P89"/>
    <mergeCell ref="Q92:Q93"/>
    <mergeCell ref="E93:G93"/>
    <mergeCell ref="A94:A95"/>
    <mergeCell ref="B94:B95"/>
    <mergeCell ref="C94:D95"/>
    <mergeCell ref="E94:G94"/>
    <mergeCell ref="H94:O95"/>
    <mergeCell ref="P94:P95"/>
    <mergeCell ref="Q94:Q95"/>
    <mergeCell ref="E95:G95"/>
    <mergeCell ref="A92:A93"/>
    <mergeCell ref="B92:B93"/>
    <mergeCell ref="C92:D93"/>
    <mergeCell ref="E92:G92"/>
    <mergeCell ref="H92:O93"/>
    <mergeCell ref="P92:P93"/>
    <mergeCell ref="Q96:Q97"/>
    <mergeCell ref="E97:G97"/>
    <mergeCell ref="A98:A99"/>
    <mergeCell ref="B98:B99"/>
    <mergeCell ref="C98:D99"/>
    <mergeCell ref="E98:G98"/>
    <mergeCell ref="H98:O99"/>
    <mergeCell ref="P98:P99"/>
    <mergeCell ref="Q98:Q99"/>
    <mergeCell ref="E99:G99"/>
    <mergeCell ref="A96:A97"/>
    <mergeCell ref="B96:B97"/>
    <mergeCell ref="C96:D97"/>
    <mergeCell ref="E96:G96"/>
    <mergeCell ref="H96:O97"/>
    <mergeCell ref="P96:P97"/>
    <mergeCell ref="C112:D113"/>
    <mergeCell ref="E112:G112"/>
    <mergeCell ref="H112:O113"/>
    <mergeCell ref="P112:Q112"/>
    <mergeCell ref="E113:G113"/>
    <mergeCell ref="P113:Q113"/>
    <mergeCell ref="Q100:Q101"/>
    <mergeCell ref="E101:G101"/>
    <mergeCell ref="B102:P102"/>
    <mergeCell ref="B103:Q103"/>
    <mergeCell ref="A107:Q107"/>
    <mergeCell ref="A100:A101"/>
    <mergeCell ref="B100:B101"/>
    <mergeCell ref="C100:D101"/>
    <mergeCell ref="E100:G100"/>
    <mergeCell ref="H100:O101"/>
    <mergeCell ref="P100:P101"/>
    <mergeCell ref="D109:E109"/>
    <mergeCell ref="F109:Q109"/>
    <mergeCell ref="D110:E110"/>
    <mergeCell ref="F110:Q110"/>
    <mergeCell ref="Q114:Q115"/>
    <mergeCell ref="E115:G115"/>
    <mergeCell ref="A116:A117"/>
    <mergeCell ref="B116:B117"/>
    <mergeCell ref="C116:D117"/>
    <mergeCell ref="E116:G116"/>
    <mergeCell ref="H116:O117"/>
    <mergeCell ref="P116:P117"/>
    <mergeCell ref="Q116:Q117"/>
    <mergeCell ref="E117:G117"/>
    <mergeCell ref="A114:A115"/>
    <mergeCell ref="B114:B115"/>
    <mergeCell ref="C114:D115"/>
    <mergeCell ref="E114:G114"/>
    <mergeCell ref="H114:O115"/>
    <mergeCell ref="P114:P115"/>
    <mergeCell ref="A120:A121"/>
    <mergeCell ref="B120:B121"/>
    <mergeCell ref="C120:D121"/>
    <mergeCell ref="E120:G120"/>
    <mergeCell ref="H120:O121"/>
    <mergeCell ref="P120:P121"/>
    <mergeCell ref="Q120:Q121"/>
    <mergeCell ref="E121:G121"/>
    <mergeCell ref="A118:A119"/>
    <mergeCell ref="B118:B119"/>
    <mergeCell ref="C118:D119"/>
    <mergeCell ref="E118:G118"/>
    <mergeCell ref="H118:O119"/>
    <mergeCell ref="P118:P119"/>
    <mergeCell ref="A124:A125"/>
    <mergeCell ref="B124:B125"/>
    <mergeCell ref="C124:D125"/>
    <mergeCell ref="E124:G124"/>
    <mergeCell ref="H124:O125"/>
    <mergeCell ref="P124:P125"/>
    <mergeCell ref="Q124:Q125"/>
    <mergeCell ref="E125:G125"/>
    <mergeCell ref="A122:A123"/>
    <mergeCell ref="B122:B123"/>
    <mergeCell ref="C122:D123"/>
    <mergeCell ref="E122:G122"/>
    <mergeCell ref="H122:O123"/>
    <mergeCell ref="P122:P123"/>
    <mergeCell ref="A128:A129"/>
    <mergeCell ref="B128:B129"/>
    <mergeCell ref="C128:D129"/>
    <mergeCell ref="E128:G128"/>
    <mergeCell ref="H128:O129"/>
    <mergeCell ref="P128:P129"/>
    <mergeCell ref="Q128:Q129"/>
    <mergeCell ref="E129:G129"/>
    <mergeCell ref="A126:A127"/>
    <mergeCell ref="B126:B127"/>
    <mergeCell ref="C126:D127"/>
    <mergeCell ref="E126:G126"/>
    <mergeCell ref="H126:O127"/>
    <mergeCell ref="P126:P127"/>
    <mergeCell ref="A132:A133"/>
    <mergeCell ref="B132:B133"/>
    <mergeCell ref="C132:D133"/>
    <mergeCell ref="E132:G132"/>
    <mergeCell ref="H132:O133"/>
    <mergeCell ref="P132:P133"/>
    <mergeCell ref="Q132:Q133"/>
    <mergeCell ref="E133:G133"/>
    <mergeCell ref="A130:A131"/>
    <mergeCell ref="B130:B131"/>
    <mergeCell ref="C130:D131"/>
    <mergeCell ref="E130:G130"/>
    <mergeCell ref="H130:O131"/>
    <mergeCell ref="P130:P131"/>
    <mergeCell ref="A136:A137"/>
    <mergeCell ref="B136:B137"/>
    <mergeCell ref="C136:D137"/>
    <mergeCell ref="E136:G136"/>
    <mergeCell ref="H136:O137"/>
    <mergeCell ref="P136:P137"/>
    <mergeCell ref="Q136:Q137"/>
    <mergeCell ref="E137:G137"/>
    <mergeCell ref="A134:A135"/>
    <mergeCell ref="B134:B135"/>
    <mergeCell ref="C134:D135"/>
    <mergeCell ref="E134:G134"/>
    <mergeCell ref="H134:O135"/>
    <mergeCell ref="P134:P135"/>
    <mergeCell ref="A140:A141"/>
    <mergeCell ref="B140:B141"/>
    <mergeCell ref="C140:D141"/>
    <mergeCell ref="E140:G140"/>
    <mergeCell ref="H140:O141"/>
    <mergeCell ref="P140:P141"/>
    <mergeCell ref="Q140:Q141"/>
    <mergeCell ref="E141:G141"/>
    <mergeCell ref="A138:A139"/>
    <mergeCell ref="B138:B139"/>
    <mergeCell ref="C138:D139"/>
    <mergeCell ref="E138:G138"/>
    <mergeCell ref="H138:O139"/>
    <mergeCell ref="P138:P139"/>
    <mergeCell ref="A144:A145"/>
    <mergeCell ref="B144:B145"/>
    <mergeCell ref="C144:D145"/>
    <mergeCell ref="E144:G144"/>
    <mergeCell ref="H144:O145"/>
    <mergeCell ref="P144:P145"/>
    <mergeCell ref="Q144:Q145"/>
    <mergeCell ref="E145:G145"/>
    <mergeCell ref="A142:A143"/>
    <mergeCell ref="B142:B143"/>
    <mergeCell ref="C142:D143"/>
    <mergeCell ref="E142:G142"/>
    <mergeCell ref="H142:O143"/>
    <mergeCell ref="P142:P143"/>
    <mergeCell ref="A148:A149"/>
    <mergeCell ref="B148:B149"/>
    <mergeCell ref="C148:D149"/>
    <mergeCell ref="E148:G148"/>
    <mergeCell ref="H148:O149"/>
    <mergeCell ref="P148:P149"/>
    <mergeCell ref="Q148:Q149"/>
    <mergeCell ref="E149:G149"/>
    <mergeCell ref="A146:A147"/>
    <mergeCell ref="B146:B147"/>
    <mergeCell ref="C146:D147"/>
    <mergeCell ref="E146:G146"/>
    <mergeCell ref="H146:O147"/>
    <mergeCell ref="P146:P147"/>
    <mergeCell ref="A152:A153"/>
    <mergeCell ref="B152:B153"/>
    <mergeCell ref="C152:D153"/>
    <mergeCell ref="E152:G152"/>
    <mergeCell ref="H152:O153"/>
    <mergeCell ref="P152:P153"/>
    <mergeCell ref="Q152:Q153"/>
    <mergeCell ref="E153:G153"/>
    <mergeCell ref="A150:A151"/>
    <mergeCell ref="B150:B151"/>
    <mergeCell ref="C150:D151"/>
    <mergeCell ref="E150:G150"/>
    <mergeCell ref="H150:O151"/>
    <mergeCell ref="P150:P151"/>
    <mergeCell ref="D4:E4"/>
    <mergeCell ref="D5:E5"/>
    <mergeCell ref="F5:Q5"/>
    <mergeCell ref="F4:Q4"/>
    <mergeCell ref="B154:P154"/>
    <mergeCell ref="B155:Q155"/>
    <mergeCell ref="Q150:Q151"/>
    <mergeCell ref="E151:G151"/>
    <mergeCell ref="Q146:Q147"/>
    <mergeCell ref="E147:G147"/>
    <mergeCell ref="Q142:Q143"/>
    <mergeCell ref="E143:G143"/>
    <mergeCell ref="Q138:Q139"/>
    <mergeCell ref="E139:G139"/>
    <mergeCell ref="Q134:Q135"/>
    <mergeCell ref="E135:G135"/>
    <mergeCell ref="Q130:Q131"/>
    <mergeCell ref="E131:G131"/>
    <mergeCell ref="Q126:Q127"/>
    <mergeCell ref="E127:G127"/>
    <mergeCell ref="Q122:Q123"/>
    <mergeCell ref="E123:G123"/>
    <mergeCell ref="Q118:Q119"/>
    <mergeCell ref="E119:G119"/>
  </mergeCells>
  <phoneticPr fontId="2"/>
  <printOptions horizontalCentered="1"/>
  <pageMargins left="0.70866141732283472" right="0.70866141732283472" top="0.74803149606299213" bottom="0.55118110236220474" header="0.31496062992125984" footer="0.31496062992125984"/>
  <pageSetup paperSize="9" scale="97" fitToHeight="3" orientation="portrait" blackAndWhite="1"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pageSetUpPr fitToPage="1"/>
  </sheetPr>
  <dimension ref="A1:T156"/>
  <sheetViews>
    <sheetView view="pageBreakPreview" zoomScaleNormal="100" zoomScaleSheetLayoutView="100" workbookViewId="0">
      <selection activeCell="V33" sqref="V33"/>
    </sheetView>
  </sheetViews>
  <sheetFormatPr defaultColWidth="9" defaultRowHeight="13"/>
  <cols>
    <col min="1" max="17" width="5.08984375" style="146" customWidth="1"/>
    <col min="18" max="18" width="5.08984375" style="145" customWidth="1"/>
    <col min="19" max="16384" width="9" style="146"/>
  </cols>
  <sheetData>
    <row r="1" spans="1:20" ht="15.75" customHeight="1">
      <c r="A1" s="1392" t="str">
        <f>CONCATENATE("（様式-",INDEX(発注者入力シート!$B$27:$G$31,MATCH(発注者入力シート!L6,発注者入力シート!$C$27:$C$31,0),4),"-２）")</f>
        <v>（様式-３-２）</v>
      </c>
      <c r="B1" s="1392"/>
      <c r="C1" s="1392"/>
      <c r="D1" s="1392"/>
      <c r="E1" s="1392"/>
      <c r="F1" s="1392"/>
      <c r="Q1" s="345" t="s">
        <v>735</v>
      </c>
      <c r="R1" s="273"/>
      <c r="S1" s="4" t="s">
        <v>393</v>
      </c>
      <c r="T1" s="4"/>
    </row>
    <row r="2" spans="1:20" ht="15.75" customHeight="1">
      <c r="A2" s="1392" t="str">
        <f>CONCATENATE("評価項目",INDEX(発注者入力シート!$B$27:$G$31,MATCH(発注者入力シート!L6,発注者入力シート!$C$27:$C$31,0),5),"-",INDEX(発注者入力シート!$B$27:$G$31,MATCH(発注者入力シート!L6,発注者入力シート!$C$27:$C$31,0),6))</f>
        <v>評価項目（２）-①</v>
      </c>
      <c r="B2" s="1392"/>
      <c r="C2" s="1392"/>
      <c r="D2" s="1392"/>
      <c r="E2" s="1392"/>
      <c r="Q2" s="188" t="s">
        <v>1435</v>
      </c>
      <c r="S2" s="4" t="s">
        <v>394</v>
      </c>
      <c r="T2" s="4"/>
    </row>
    <row r="3" spans="1:20" ht="15.75" customHeight="1">
      <c r="A3" s="1407" t="s">
        <v>165</v>
      </c>
      <c r="B3" s="1407"/>
      <c r="C3" s="1407"/>
      <c r="D3" s="1407"/>
      <c r="E3" s="1407"/>
      <c r="F3" s="1407"/>
      <c r="G3" s="1407"/>
      <c r="H3" s="1407"/>
      <c r="I3" s="1407"/>
      <c r="J3" s="1407"/>
      <c r="K3" s="1407"/>
      <c r="L3" s="1407"/>
      <c r="M3" s="1407"/>
      <c r="N3" s="1407"/>
      <c r="O3" s="1407"/>
      <c r="P3" s="1407"/>
      <c r="Q3" s="1407"/>
      <c r="R3" s="267"/>
      <c r="S3" s="147"/>
      <c r="T3" s="4" t="s">
        <v>401</v>
      </c>
    </row>
    <row r="4" spans="1:20" ht="15.75" customHeight="1">
      <c r="A4" s="996"/>
      <c r="B4" s="996"/>
      <c r="C4" s="996"/>
      <c r="D4" s="1404" t="s">
        <v>793</v>
      </c>
      <c r="E4" s="1404"/>
      <c r="F4" s="1403" t="str">
        <f>IF(企業入力シート!C5="","",企業入力シート!C5)</f>
        <v>○○共同企業体</v>
      </c>
      <c r="G4" s="1403"/>
      <c r="H4" s="1403"/>
      <c r="I4" s="1403"/>
      <c r="J4" s="1403"/>
      <c r="K4" s="1403"/>
      <c r="L4" s="1403"/>
      <c r="M4" s="1403"/>
      <c r="N4" s="1403"/>
      <c r="O4" s="1403"/>
      <c r="P4" s="1403"/>
      <c r="Q4" s="1403"/>
      <c r="R4" s="267"/>
      <c r="S4" s="135"/>
      <c r="T4" s="4" t="s">
        <v>396</v>
      </c>
    </row>
    <row r="5" spans="1:20" ht="15.75" customHeight="1">
      <c r="D5" s="1511" t="s">
        <v>795</v>
      </c>
      <c r="E5" s="1511"/>
      <c r="F5" s="1403" t="str">
        <f>IF(企業入力シート!C14="","",企業入力シート!C14)</f>
        <v/>
      </c>
      <c r="G5" s="1403"/>
      <c r="H5" s="1403"/>
      <c r="I5" s="1403"/>
      <c r="J5" s="1403"/>
      <c r="K5" s="1403"/>
      <c r="L5" s="1403"/>
      <c r="M5" s="1403"/>
      <c r="N5" s="1403"/>
      <c r="O5" s="1403"/>
      <c r="P5" s="1403"/>
      <c r="Q5" s="1403"/>
      <c r="R5" s="1002"/>
      <c r="S5" s="190"/>
      <c r="T5" s="4"/>
    </row>
    <row r="6" spans="1:20" ht="15.75" customHeight="1">
      <c r="S6" s="4" t="s">
        <v>397</v>
      </c>
      <c r="T6" s="4"/>
    </row>
    <row r="7" spans="1:20" ht="15.75" customHeight="1">
      <c r="S7" s="137"/>
      <c r="T7" s="4" t="s">
        <v>398</v>
      </c>
    </row>
    <row r="8" spans="1:20" ht="15.75" customHeight="1">
      <c r="A8" s="997" t="s">
        <v>20</v>
      </c>
      <c r="B8" s="1000" t="s">
        <v>22</v>
      </c>
      <c r="C8" s="1447" t="s">
        <v>24</v>
      </c>
      <c r="D8" s="1447"/>
      <c r="E8" s="1446" t="s">
        <v>25</v>
      </c>
      <c r="F8" s="1447"/>
      <c r="G8" s="1448"/>
      <c r="H8" s="1446" t="s">
        <v>26</v>
      </c>
      <c r="I8" s="1447"/>
      <c r="J8" s="1447"/>
      <c r="K8" s="1447"/>
      <c r="L8" s="1447"/>
      <c r="M8" s="1447"/>
      <c r="N8" s="1447"/>
      <c r="O8" s="1448"/>
      <c r="P8" s="1446" t="s">
        <v>108</v>
      </c>
      <c r="Q8" s="1448"/>
      <c r="R8" s="1001"/>
      <c r="S8" s="138"/>
      <c r="T8" s="4" t="s">
        <v>396</v>
      </c>
    </row>
    <row r="9" spans="1:20" ht="15.75" customHeight="1">
      <c r="A9" s="998" t="s">
        <v>21</v>
      </c>
      <c r="B9" s="1004" t="s">
        <v>23</v>
      </c>
      <c r="C9" s="1453"/>
      <c r="D9" s="1453"/>
      <c r="E9" s="1531" t="s">
        <v>748</v>
      </c>
      <c r="F9" s="1532"/>
      <c r="G9" s="1533"/>
      <c r="H9" s="1449"/>
      <c r="I9" s="1450"/>
      <c r="J9" s="1450"/>
      <c r="K9" s="1450"/>
      <c r="L9" s="1450"/>
      <c r="M9" s="1450"/>
      <c r="N9" s="1450"/>
      <c r="O9" s="1451"/>
      <c r="P9" s="1452" t="s">
        <v>107</v>
      </c>
      <c r="Q9" s="1454"/>
      <c r="R9" s="1001"/>
      <c r="S9" s="4"/>
      <c r="T9" s="4"/>
    </row>
    <row r="10" spans="1:20" ht="15.75" customHeight="1">
      <c r="A10" s="1446">
        <v>1</v>
      </c>
      <c r="B10" s="1512" t="s">
        <v>1436</v>
      </c>
      <c r="C10" s="1514"/>
      <c r="D10" s="1515"/>
      <c r="E10" s="1518"/>
      <c r="F10" s="1519"/>
      <c r="G10" s="1520"/>
      <c r="H10" s="1408"/>
      <c r="I10" s="1409"/>
      <c r="J10" s="1409"/>
      <c r="K10" s="1409"/>
      <c r="L10" s="1409"/>
      <c r="M10" s="1409"/>
      <c r="N10" s="1409"/>
      <c r="O10" s="1410"/>
      <c r="P10" s="1526"/>
      <c r="Q10" s="1524" t="s">
        <v>168</v>
      </c>
      <c r="R10" s="1001"/>
      <c r="S10" s="149" t="s">
        <v>399</v>
      </c>
      <c r="T10" s="4"/>
    </row>
    <row r="11" spans="1:20" ht="15.75" customHeight="1">
      <c r="A11" s="1449"/>
      <c r="B11" s="1513"/>
      <c r="C11" s="1516"/>
      <c r="D11" s="1517"/>
      <c r="E11" s="1521"/>
      <c r="F11" s="1522"/>
      <c r="G11" s="1523"/>
      <c r="H11" s="1414"/>
      <c r="I11" s="1415"/>
      <c r="J11" s="1415"/>
      <c r="K11" s="1415"/>
      <c r="L11" s="1415"/>
      <c r="M11" s="1415"/>
      <c r="N11" s="1415"/>
      <c r="O11" s="1416"/>
      <c r="P11" s="1430"/>
      <c r="Q11" s="1525"/>
      <c r="R11" s="1001"/>
      <c r="S11" s="149" t="s">
        <v>400</v>
      </c>
      <c r="T11" s="4"/>
    </row>
    <row r="12" spans="1:20" ht="15.75" customHeight="1">
      <c r="A12" s="1452">
        <v>2</v>
      </c>
      <c r="B12" s="1512" t="str">
        <f>B10</f>
        <v>Ｒ4</v>
      </c>
      <c r="C12" s="1514"/>
      <c r="D12" s="1515"/>
      <c r="E12" s="1518"/>
      <c r="F12" s="1519"/>
      <c r="G12" s="1520"/>
      <c r="H12" s="1408"/>
      <c r="I12" s="1409"/>
      <c r="J12" s="1409"/>
      <c r="K12" s="1409"/>
      <c r="L12" s="1409"/>
      <c r="M12" s="1409"/>
      <c r="N12" s="1409"/>
      <c r="O12" s="1410"/>
      <c r="P12" s="1526"/>
      <c r="Q12" s="1524" t="s">
        <v>168</v>
      </c>
      <c r="R12" s="1001"/>
      <c r="S12" s="149" t="s">
        <v>855</v>
      </c>
    </row>
    <row r="13" spans="1:20" ht="15.75" customHeight="1">
      <c r="A13" s="1452"/>
      <c r="B13" s="1513"/>
      <c r="C13" s="1516"/>
      <c r="D13" s="1517"/>
      <c r="E13" s="1521"/>
      <c r="F13" s="1522"/>
      <c r="G13" s="1523"/>
      <c r="H13" s="1414"/>
      <c r="I13" s="1415"/>
      <c r="J13" s="1415"/>
      <c r="K13" s="1415"/>
      <c r="L13" s="1415"/>
      <c r="M13" s="1415"/>
      <c r="N13" s="1415"/>
      <c r="O13" s="1416"/>
      <c r="P13" s="1430"/>
      <c r="Q13" s="1525"/>
      <c r="R13" s="1001"/>
    </row>
    <row r="14" spans="1:20" ht="15.75" customHeight="1">
      <c r="A14" s="1446">
        <v>3</v>
      </c>
      <c r="B14" s="1512" t="str">
        <f t="shared" ref="B14" si="0">B12</f>
        <v>Ｒ4</v>
      </c>
      <c r="C14" s="1514"/>
      <c r="D14" s="1515"/>
      <c r="E14" s="1518"/>
      <c r="F14" s="1519"/>
      <c r="G14" s="1520"/>
      <c r="H14" s="1408"/>
      <c r="I14" s="1409"/>
      <c r="J14" s="1409"/>
      <c r="K14" s="1409"/>
      <c r="L14" s="1409"/>
      <c r="M14" s="1409"/>
      <c r="N14" s="1409"/>
      <c r="O14" s="1410"/>
      <c r="P14" s="1526"/>
      <c r="Q14" s="1524" t="s">
        <v>168</v>
      </c>
      <c r="R14" s="1001"/>
    </row>
    <row r="15" spans="1:20" ht="15.75" customHeight="1">
      <c r="A15" s="1449"/>
      <c r="B15" s="1513"/>
      <c r="C15" s="1516"/>
      <c r="D15" s="1517"/>
      <c r="E15" s="1521"/>
      <c r="F15" s="1522"/>
      <c r="G15" s="1523"/>
      <c r="H15" s="1414"/>
      <c r="I15" s="1415"/>
      <c r="J15" s="1415"/>
      <c r="K15" s="1415"/>
      <c r="L15" s="1415"/>
      <c r="M15" s="1415"/>
      <c r="N15" s="1415"/>
      <c r="O15" s="1416"/>
      <c r="P15" s="1430"/>
      <c r="Q15" s="1525"/>
      <c r="R15" s="1001"/>
    </row>
    <row r="16" spans="1:20" ht="15.75" customHeight="1">
      <c r="A16" s="1452">
        <v>4</v>
      </c>
      <c r="B16" s="1512" t="str">
        <f t="shared" ref="B16" si="1">B14</f>
        <v>Ｒ4</v>
      </c>
      <c r="C16" s="1514"/>
      <c r="D16" s="1515"/>
      <c r="E16" s="1518"/>
      <c r="F16" s="1519"/>
      <c r="G16" s="1520"/>
      <c r="H16" s="1408"/>
      <c r="I16" s="1409"/>
      <c r="J16" s="1409"/>
      <c r="K16" s="1409"/>
      <c r="L16" s="1409"/>
      <c r="M16" s="1409"/>
      <c r="N16" s="1409"/>
      <c r="O16" s="1410"/>
      <c r="P16" s="1526"/>
      <c r="Q16" s="1524" t="s">
        <v>168</v>
      </c>
      <c r="R16" s="1001"/>
    </row>
    <row r="17" spans="1:18" ht="15.75" customHeight="1">
      <c r="A17" s="1452"/>
      <c r="B17" s="1513"/>
      <c r="C17" s="1516"/>
      <c r="D17" s="1517"/>
      <c r="E17" s="1521"/>
      <c r="F17" s="1522"/>
      <c r="G17" s="1523"/>
      <c r="H17" s="1414"/>
      <c r="I17" s="1415"/>
      <c r="J17" s="1415"/>
      <c r="K17" s="1415"/>
      <c r="L17" s="1415"/>
      <c r="M17" s="1415"/>
      <c r="N17" s="1415"/>
      <c r="O17" s="1416"/>
      <c r="P17" s="1430"/>
      <c r="Q17" s="1525"/>
      <c r="R17" s="1001"/>
    </row>
    <row r="18" spans="1:18" ht="15.75" customHeight="1">
      <c r="A18" s="1446">
        <v>5</v>
      </c>
      <c r="B18" s="1512" t="str">
        <f t="shared" ref="B18" si="2">B16</f>
        <v>Ｒ4</v>
      </c>
      <c r="C18" s="1514"/>
      <c r="D18" s="1515"/>
      <c r="E18" s="1518"/>
      <c r="F18" s="1519"/>
      <c r="G18" s="1520"/>
      <c r="H18" s="1408"/>
      <c r="I18" s="1409"/>
      <c r="J18" s="1409"/>
      <c r="K18" s="1409"/>
      <c r="L18" s="1409"/>
      <c r="M18" s="1409"/>
      <c r="N18" s="1409"/>
      <c r="O18" s="1410"/>
      <c r="P18" s="1526"/>
      <c r="Q18" s="1524" t="s">
        <v>168</v>
      </c>
      <c r="R18" s="1001"/>
    </row>
    <row r="19" spans="1:18" ht="15.75" customHeight="1">
      <c r="A19" s="1449"/>
      <c r="B19" s="1513"/>
      <c r="C19" s="1516"/>
      <c r="D19" s="1517"/>
      <c r="E19" s="1521"/>
      <c r="F19" s="1522"/>
      <c r="G19" s="1523"/>
      <c r="H19" s="1414"/>
      <c r="I19" s="1415"/>
      <c r="J19" s="1415"/>
      <c r="K19" s="1415"/>
      <c r="L19" s="1415"/>
      <c r="M19" s="1415"/>
      <c r="N19" s="1415"/>
      <c r="O19" s="1416"/>
      <c r="P19" s="1430"/>
      <c r="Q19" s="1525"/>
      <c r="R19" s="1001"/>
    </row>
    <row r="20" spans="1:18" ht="15.75" customHeight="1">
      <c r="A20" s="1452">
        <v>6</v>
      </c>
      <c r="B20" s="1512" t="str">
        <f t="shared" ref="B20" si="3">B18</f>
        <v>Ｒ4</v>
      </c>
      <c r="C20" s="1514"/>
      <c r="D20" s="1515"/>
      <c r="E20" s="1518"/>
      <c r="F20" s="1519"/>
      <c r="G20" s="1520"/>
      <c r="H20" s="1408"/>
      <c r="I20" s="1409"/>
      <c r="J20" s="1409"/>
      <c r="K20" s="1409"/>
      <c r="L20" s="1409"/>
      <c r="M20" s="1409"/>
      <c r="N20" s="1409"/>
      <c r="O20" s="1410"/>
      <c r="P20" s="1526"/>
      <c r="Q20" s="1524" t="s">
        <v>168</v>
      </c>
      <c r="R20" s="1001"/>
    </row>
    <row r="21" spans="1:18" ht="15.75" customHeight="1">
      <c r="A21" s="1452"/>
      <c r="B21" s="1513"/>
      <c r="C21" s="1516"/>
      <c r="D21" s="1517"/>
      <c r="E21" s="1521"/>
      <c r="F21" s="1522"/>
      <c r="G21" s="1523"/>
      <c r="H21" s="1414"/>
      <c r="I21" s="1415"/>
      <c r="J21" s="1415"/>
      <c r="K21" s="1415"/>
      <c r="L21" s="1415"/>
      <c r="M21" s="1415"/>
      <c r="N21" s="1415"/>
      <c r="O21" s="1416"/>
      <c r="P21" s="1430"/>
      <c r="Q21" s="1525"/>
      <c r="R21" s="1001"/>
    </row>
    <row r="22" spans="1:18" ht="15.75" customHeight="1">
      <c r="A22" s="1446">
        <v>7</v>
      </c>
      <c r="B22" s="1512" t="str">
        <f t="shared" ref="B22" si="4">B20</f>
        <v>Ｒ4</v>
      </c>
      <c r="C22" s="1514"/>
      <c r="D22" s="1515"/>
      <c r="E22" s="1518"/>
      <c r="F22" s="1519"/>
      <c r="G22" s="1520"/>
      <c r="H22" s="1408"/>
      <c r="I22" s="1409"/>
      <c r="J22" s="1409"/>
      <c r="K22" s="1409"/>
      <c r="L22" s="1409"/>
      <c r="M22" s="1409"/>
      <c r="N22" s="1409"/>
      <c r="O22" s="1410"/>
      <c r="P22" s="1526"/>
      <c r="Q22" s="1524" t="s">
        <v>168</v>
      </c>
      <c r="R22" s="1001"/>
    </row>
    <row r="23" spans="1:18" ht="15.75" customHeight="1">
      <c r="A23" s="1449"/>
      <c r="B23" s="1513"/>
      <c r="C23" s="1516"/>
      <c r="D23" s="1517"/>
      <c r="E23" s="1521"/>
      <c r="F23" s="1522"/>
      <c r="G23" s="1523"/>
      <c r="H23" s="1414"/>
      <c r="I23" s="1415"/>
      <c r="J23" s="1415"/>
      <c r="K23" s="1415"/>
      <c r="L23" s="1415"/>
      <c r="M23" s="1415"/>
      <c r="N23" s="1415"/>
      <c r="O23" s="1416"/>
      <c r="P23" s="1430"/>
      <c r="Q23" s="1525"/>
      <c r="R23" s="1001"/>
    </row>
    <row r="24" spans="1:18" ht="15.75" customHeight="1">
      <c r="A24" s="1452">
        <v>8</v>
      </c>
      <c r="B24" s="1512" t="str">
        <f t="shared" ref="B24" si="5">B22</f>
        <v>Ｒ4</v>
      </c>
      <c r="C24" s="1514"/>
      <c r="D24" s="1515"/>
      <c r="E24" s="1518"/>
      <c r="F24" s="1519"/>
      <c r="G24" s="1520"/>
      <c r="H24" s="1408"/>
      <c r="I24" s="1409"/>
      <c r="J24" s="1409"/>
      <c r="K24" s="1409"/>
      <c r="L24" s="1409"/>
      <c r="M24" s="1409"/>
      <c r="N24" s="1409"/>
      <c r="O24" s="1410"/>
      <c r="P24" s="1526"/>
      <c r="Q24" s="1524" t="s">
        <v>168</v>
      </c>
      <c r="R24" s="1001"/>
    </row>
    <row r="25" spans="1:18" ht="15.75" customHeight="1">
      <c r="A25" s="1452"/>
      <c r="B25" s="1513"/>
      <c r="C25" s="1516"/>
      <c r="D25" s="1517"/>
      <c r="E25" s="1521"/>
      <c r="F25" s="1522"/>
      <c r="G25" s="1523"/>
      <c r="H25" s="1414"/>
      <c r="I25" s="1415"/>
      <c r="J25" s="1415"/>
      <c r="K25" s="1415"/>
      <c r="L25" s="1415"/>
      <c r="M25" s="1415"/>
      <c r="N25" s="1415"/>
      <c r="O25" s="1416"/>
      <c r="P25" s="1430"/>
      <c r="Q25" s="1525"/>
      <c r="R25" s="1001"/>
    </row>
    <row r="26" spans="1:18" ht="15.75" customHeight="1">
      <c r="A26" s="1446">
        <v>9</v>
      </c>
      <c r="B26" s="1512" t="str">
        <f t="shared" ref="B26" si="6">B24</f>
        <v>Ｒ4</v>
      </c>
      <c r="C26" s="1514"/>
      <c r="D26" s="1515"/>
      <c r="E26" s="1518"/>
      <c r="F26" s="1519"/>
      <c r="G26" s="1520"/>
      <c r="H26" s="1408"/>
      <c r="I26" s="1409"/>
      <c r="J26" s="1409"/>
      <c r="K26" s="1409"/>
      <c r="L26" s="1409"/>
      <c r="M26" s="1409"/>
      <c r="N26" s="1409"/>
      <c r="O26" s="1410"/>
      <c r="P26" s="1526"/>
      <c r="Q26" s="1524" t="s">
        <v>168</v>
      </c>
      <c r="R26" s="1001"/>
    </row>
    <row r="27" spans="1:18" ht="15.75" customHeight="1">
      <c r="A27" s="1449"/>
      <c r="B27" s="1513"/>
      <c r="C27" s="1516"/>
      <c r="D27" s="1517"/>
      <c r="E27" s="1521"/>
      <c r="F27" s="1522"/>
      <c r="G27" s="1523"/>
      <c r="H27" s="1414"/>
      <c r="I27" s="1415"/>
      <c r="J27" s="1415"/>
      <c r="K27" s="1415"/>
      <c r="L27" s="1415"/>
      <c r="M27" s="1415"/>
      <c r="N27" s="1415"/>
      <c r="O27" s="1416"/>
      <c r="P27" s="1430"/>
      <c r="Q27" s="1525"/>
      <c r="R27" s="1001"/>
    </row>
    <row r="28" spans="1:18" ht="15.75" customHeight="1">
      <c r="A28" s="1452">
        <v>10</v>
      </c>
      <c r="B28" s="1512" t="str">
        <f t="shared" ref="B28" si="7">B26</f>
        <v>Ｒ4</v>
      </c>
      <c r="C28" s="1514"/>
      <c r="D28" s="1515"/>
      <c r="E28" s="1518"/>
      <c r="F28" s="1519"/>
      <c r="G28" s="1520"/>
      <c r="H28" s="1408"/>
      <c r="I28" s="1409"/>
      <c r="J28" s="1409"/>
      <c r="K28" s="1409"/>
      <c r="L28" s="1409"/>
      <c r="M28" s="1409"/>
      <c r="N28" s="1409"/>
      <c r="O28" s="1410"/>
      <c r="P28" s="1526"/>
      <c r="Q28" s="1524" t="s">
        <v>168</v>
      </c>
      <c r="R28" s="1001"/>
    </row>
    <row r="29" spans="1:18" ht="15.75" customHeight="1">
      <c r="A29" s="1452"/>
      <c r="B29" s="1513"/>
      <c r="C29" s="1516"/>
      <c r="D29" s="1517"/>
      <c r="E29" s="1521"/>
      <c r="F29" s="1522"/>
      <c r="G29" s="1523"/>
      <c r="H29" s="1414"/>
      <c r="I29" s="1415"/>
      <c r="J29" s="1415"/>
      <c r="K29" s="1415"/>
      <c r="L29" s="1415"/>
      <c r="M29" s="1415"/>
      <c r="N29" s="1415"/>
      <c r="O29" s="1416"/>
      <c r="P29" s="1430"/>
      <c r="Q29" s="1525"/>
      <c r="R29" s="1001"/>
    </row>
    <row r="30" spans="1:18" ht="15.75" customHeight="1">
      <c r="A30" s="1446">
        <v>11</v>
      </c>
      <c r="B30" s="1512" t="str">
        <f t="shared" ref="B30" si="8">B28</f>
        <v>Ｒ4</v>
      </c>
      <c r="C30" s="1514"/>
      <c r="D30" s="1515"/>
      <c r="E30" s="1518"/>
      <c r="F30" s="1519"/>
      <c r="G30" s="1520"/>
      <c r="H30" s="1408"/>
      <c r="I30" s="1409"/>
      <c r="J30" s="1409"/>
      <c r="K30" s="1409"/>
      <c r="L30" s="1409"/>
      <c r="M30" s="1409"/>
      <c r="N30" s="1409"/>
      <c r="O30" s="1410"/>
      <c r="P30" s="1526"/>
      <c r="Q30" s="1524" t="s">
        <v>168</v>
      </c>
      <c r="R30" s="1001"/>
    </row>
    <row r="31" spans="1:18" ht="15.75" customHeight="1">
      <c r="A31" s="1449"/>
      <c r="B31" s="1513"/>
      <c r="C31" s="1516"/>
      <c r="D31" s="1517"/>
      <c r="E31" s="1521"/>
      <c r="F31" s="1522"/>
      <c r="G31" s="1523"/>
      <c r="H31" s="1414"/>
      <c r="I31" s="1415"/>
      <c r="J31" s="1415"/>
      <c r="K31" s="1415"/>
      <c r="L31" s="1415"/>
      <c r="M31" s="1415"/>
      <c r="N31" s="1415"/>
      <c r="O31" s="1416"/>
      <c r="P31" s="1430"/>
      <c r="Q31" s="1525"/>
      <c r="R31" s="1001"/>
    </row>
    <row r="32" spans="1:18" ht="15.75" customHeight="1">
      <c r="A32" s="1452">
        <v>12</v>
      </c>
      <c r="B32" s="1512" t="str">
        <f t="shared" ref="B32" si="9">B30</f>
        <v>Ｒ4</v>
      </c>
      <c r="C32" s="1514"/>
      <c r="D32" s="1515"/>
      <c r="E32" s="1518"/>
      <c r="F32" s="1519"/>
      <c r="G32" s="1520"/>
      <c r="H32" s="1408"/>
      <c r="I32" s="1409"/>
      <c r="J32" s="1409"/>
      <c r="K32" s="1409"/>
      <c r="L32" s="1409"/>
      <c r="M32" s="1409"/>
      <c r="N32" s="1409"/>
      <c r="O32" s="1410"/>
      <c r="P32" s="1526"/>
      <c r="Q32" s="1524" t="s">
        <v>168</v>
      </c>
      <c r="R32" s="1001"/>
    </row>
    <row r="33" spans="1:18" ht="15.75" customHeight="1">
      <c r="A33" s="1452"/>
      <c r="B33" s="1513"/>
      <c r="C33" s="1516"/>
      <c r="D33" s="1517"/>
      <c r="E33" s="1521"/>
      <c r="F33" s="1522"/>
      <c r="G33" s="1523"/>
      <c r="H33" s="1414"/>
      <c r="I33" s="1415"/>
      <c r="J33" s="1415"/>
      <c r="K33" s="1415"/>
      <c r="L33" s="1415"/>
      <c r="M33" s="1415"/>
      <c r="N33" s="1415"/>
      <c r="O33" s="1416"/>
      <c r="P33" s="1430"/>
      <c r="Q33" s="1525"/>
      <c r="R33" s="1001"/>
    </row>
    <row r="34" spans="1:18" ht="15.75" customHeight="1">
      <c r="A34" s="1446">
        <v>13</v>
      </c>
      <c r="B34" s="1512" t="str">
        <f t="shared" ref="B34" si="10">B32</f>
        <v>Ｒ4</v>
      </c>
      <c r="C34" s="1514"/>
      <c r="D34" s="1515"/>
      <c r="E34" s="1518"/>
      <c r="F34" s="1519"/>
      <c r="G34" s="1520"/>
      <c r="H34" s="1408"/>
      <c r="I34" s="1409"/>
      <c r="J34" s="1409"/>
      <c r="K34" s="1409"/>
      <c r="L34" s="1409"/>
      <c r="M34" s="1409"/>
      <c r="N34" s="1409"/>
      <c r="O34" s="1410"/>
      <c r="P34" s="1526"/>
      <c r="Q34" s="1524" t="s">
        <v>168</v>
      </c>
      <c r="R34" s="1001"/>
    </row>
    <row r="35" spans="1:18" ht="15.75" customHeight="1">
      <c r="A35" s="1449"/>
      <c r="B35" s="1513"/>
      <c r="C35" s="1516"/>
      <c r="D35" s="1517"/>
      <c r="E35" s="1521"/>
      <c r="F35" s="1522"/>
      <c r="G35" s="1523"/>
      <c r="H35" s="1414"/>
      <c r="I35" s="1415"/>
      <c r="J35" s="1415"/>
      <c r="K35" s="1415"/>
      <c r="L35" s="1415"/>
      <c r="M35" s="1415"/>
      <c r="N35" s="1415"/>
      <c r="O35" s="1416"/>
      <c r="P35" s="1430"/>
      <c r="Q35" s="1525"/>
      <c r="R35" s="1001"/>
    </row>
    <row r="36" spans="1:18" ht="15.75" customHeight="1">
      <c r="A36" s="1452">
        <v>14</v>
      </c>
      <c r="B36" s="1512" t="str">
        <f t="shared" ref="B36" si="11">B34</f>
        <v>Ｒ4</v>
      </c>
      <c r="C36" s="1514"/>
      <c r="D36" s="1515"/>
      <c r="E36" s="1518"/>
      <c r="F36" s="1519"/>
      <c r="G36" s="1520"/>
      <c r="H36" s="1408"/>
      <c r="I36" s="1409"/>
      <c r="J36" s="1409"/>
      <c r="K36" s="1409"/>
      <c r="L36" s="1409"/>
      <c r="M36" s="1409"/>
      <c r="N36" s="1409"/>
      <c r="O36" s="1410"/>
      <c r="P36" s="1526"/>
      <c r="Q36" s="1524" t="s">
        <v>168</v>
      </c>
      <c r="R36" s="1001"/>
    </row>
    <row r="37" spans="1:18" ht="15.75" customHeight="1">
      <c r="A37" s="1452"/>
      <c r="B37" s="1513"/>
      <c r="C37" s="1516"/>
      <c r="D37" s="1517"/>
      <c r="E37" s="1521"/>
      <c r="F37" s="1522"/>
      <c r="G37" s="1523"/>
      <c r="H37" s="1414"/>
      <c r="I37" s="1415"/>
      <c r="J37" s="1415"/>
      <c r="K37" s="1415"/>
      <c r="L37" s="1415"/>
      <c r="M37" s="1415"/>
      <c r="N37" s="1415"/>
      <c r="O37" s="1416"/>
      <c r="P37" s="1430"/>
      <c r="Q37" s="1525"/>
      <c r="R37" s="1001"/>
    </row>
    <row r="38" spans="1:18" ht="15.75" customHeight="1">
      <c r="A38" s="1446">
        <v>15</v>
      </c>
      <c r="B38" s="1512" t="str">
        <f t="shared" ref="B38" si="12">B36</f>
        <v>Ｒ4</v>
      </c>
      <c r="C38" s="1514"/>
      <c r="D38" s="1515"/>
      <c r="E38" s="1518"/>
      <c r="F38" s="1519"/>
      <c r="G38" s="1520"/>
      <c r="H38" s="1408"/>
      <c r="I38" s="1409"/>
      <c r="J38" s="1409"/>
      <c r="K38" s="1409"/>
      <c r="L38" s="1409"/>
      <c r="M38" s="1409"/>
      <c r="N38" s="1409"/>
      <c r="O38" s="1410"/>
      <c r="P38" s="1526"/>
      <c r="Q38" s="1524" t="s">
        <v>168</v>
      </c>
      <c r="R38" s="1001"/>
    </row>
    <row r="39" spans="1:18" ht="15.75" customHeight="1">
      <c r="A39" s="1449"/>
      <c r="B39" s="1513"/>
      <c r="C39" s="1516"/>
      <c r="D39" s="1517"/>
      <c r="E39" s="1521"/>
      <c r="F39" s="1522"/>
      <c r="G39" s="1523"/>
      <c r="H39" s="1414"/>
      <c r="I39" s="1415"/>
      <c r="J39" s="1415"/>
      <c r="K39" s="1415"/>
      <c r="L39" s="1415"/>
      <c r="M39" s="1415"/>
      <c r="N39" s="1415"/>
      <c r="O39" s="1416"/>
      <c r="P39" s="1430"/>
      <c r="Q39" s="1525"/>
      <c r="R39" s="1001"/>
    </row>
    <row r="40" spans="1:18" ht="15.75" customHeight="1">
      <c r="A40" s="1452">
        <v>16</v>
      </c>
      <c r="B40" s="1512" t="str">
        <f t="shared" ref="B40" si="13">B38</f>
        <v>Ｒ4</v>
      </c>
      <c r="C40" s="1514"/>
      <c r="D40" s="1515"/>
      <c r="E40" s="1518"/>
      <c r="F40" s="1519"/>
      <c r="G40" s="1520"/>
      <c r="H40" s="1408"/>
      <c r="I40" s="1409"/>
      <c r="J40" s="1409"/>
      <c r="K40" s="1409"/>
      <c r="L40" s="1409"/>
      <c r="M40" s="1409"/>
      <c r="N40" s="1409"/>
      <c r="O40" s="1410"/>
      <c r="P40" s="1526"/>
      <c r="Q40" s="1524" t="s">
        <v>168</v>
      </c>
      <c r="R40" s="1001"/>
    </row>
    <row r="41" spans="1:18" ht="15.75" customHeight="1">
      <c r="A41" s="1452"/>
      <c r="B41" s="1513"/>
      <c r="C41" s="1516"/>
      <c r="D41" s="1517"/>
      <c r="E41" s="1521"/>
      <c r="F41" s="1522"/>
      <c r="G41" s="1523"/>
      <c r="H41" s="1414"/>
      <c r="I41" s="1415"/>
      <c r="J41" s="1415"/>
      <c r="K41" s="1415"/>
      <c r="L41" s="1415"/>
      <c r="M41" s="1415"/>
      <c r="N41" s="1415"/>
      <c r="O41" s="1416"/>
      <c r="P41" s="1430"/>
      <c r="Q41" s="1525"/>
      <c r="R41" s="1001"/>
    </row>
    <row r="42" spans="1:18" ht="15.75" customHeight="1">
      <c r="A42" s="1446">
        <v>17</v>
      </c>
      <c r="B42" s="1512" t="str">
        <f t="shared" ref="B42" si="14">B40</f>
        <v>Ｒ4</v>
      </c>
      <c r="C42" s="1514"/>
      <c r="D42" s="1515"/>
      <c r="E42" s="1518"/>
      <c r="F42" s="1519"/>
      <c r="G42" s="1520"/>
      <c r="H42" s="1408"/>
      <c r="I42" s="1409"/>
      <c r="J42" s="1409"/>
      <c r="K42" s="1409"/>
      <c r="L42" s="1409"/>
      <c r="M42" s="1409"/>
      <c r="N42" s="1409"/>
      <c r="O42" s="1410"/>
      <c r="P42" s="1526"/>
      <c r="Q42" s="1524" t="s">
        <v>168</v>
      </c>
      <c r="R42" s="1001"/>
    </row>
    <row r="43" spans="1:18" ht="15.75" customHeight="1">
      <c r="A43" s="1449"/>
      <c r="B43" s="1513"/>
      <c r="C43" s="1516"/>
      <c r="D43" s="1517"/>
      <c r="E43" s="1521"/>
      <c r="F43" s="1522"/>
      <c r="G43" s="1523"/>
      <c r="H43" s="1414"/>
      <c r="I43" s="1415"/>
      <c r="J43" s="1415"/>
      <c r="K43" s="1415"/>
      <c r="L43" s="1415"/>
      <c r="M43" s="1415"/>
      <c r="N43" s="1415"/>
      <c r="O43" s="1416"/>
      <c r="P43" s="1430"/>
      <c r="Q43" s="1525"/>
      <c r="R43" s="1001"/>
    </row>
    <row r="44" spans="1:18" ht="15.75" customHeight="1">
      <c r="A44" s="1452">
        <v>18</v>
      </c>
      <c r="B44" s="1512" t="str">
        <f t="shared" ref="B44" si="15">B42</f>
        <v>Ｒ4</v>
      </c>
      <c r="C44" s="1514"/>
      <c r="D44" s="1515"/>
      <c r="E44" s="1518"/>
      <c r="F44" s="1519"/>
      <c r="G44" s="1520"/>
      <c r="H44" s="1408"/>
      <c r="I44" s="1409"/>
      <c r="J44" s="1409"/>
      <c r="K44" s="1409"/>
      <c r="L44" s="1409"/>
      <c r="M44" s="1409"/>
      <c r="N44" s="1409"/>
      <c r="O44" s="1410"/>
      <c r="P44" s="1526"/>
      <c r="Q44" s="1524" t="s">
        <v>168</v>
      </c>
      <c r="R44" s="1001"/>
    </row>
    <row r="45" spans="1:18" ht="15.75" customHeight="1">
      <c r="A45" s="1452"/>
      <c r="B45" s="1513"/>
      <c r="C45" s="1516"/>
      <c r="D45" s="1517"/>
      <c r="E45" s="1521"/>
      <c r="F45" s="1522"/>
      <c r="G45" s="1523"/>
      <c r="H45" s="1414"/>
      <c r="I45" s="1415"/>
      <c r="J45" s="1415"/>
      <c r="K45" s="1415"/>
      <c r="L45" s="1415"/>
      <c r="M45" s="1415"/>
      <c r="N45" s="1415"/>
      <c r="O45" s="1416"/>
      <c r="P45" s="1430"/>
      <c r="Q45" s="1525"/>
      <c r="R45" s="1001"/>
    </row>
    <row r="46" spans="1:18" ht="15.75" customHeight="1">
      <c r="A46" s="1446">
        <v>19</v>
      </c>
      <c r="B46" s="1512" t="str">
        <f t="shared" ref="B46" si="16">B44</f>
        <v>Ｒ4</v>
      </c>
      <c r="C46" s="1514"/>
      <c r="D46" s="1515"/>
      <c r="E46" s="1518"/>
      <c r="F46" s="1519"/>
      <c r="G46" s="1520"/>
      <c r="H46" s="1408"/>
      <c r="I46" s="1409"/>
      <c r="J46" s="1409"/>
      <c r="K46" s="1409"/>
      <c r="L46" s="1409"/>
      <c r="M46" s="1409"/>
      <c r="N46" s="1409"/>
      <c r="O46" s="1410"/>
      <c r="P46" s="1526"/>
      <c r="Q46" s="1524" t="s">
        <v>168</v>
      </c>
      <c r="R46" s="1001"/>
    </row>
    <row r="47" spans="1:18" ht="15.75" customHeight="1">
      <c r="A47" s="1449"/>
      <c r="B47" s="1513"/>
      <c r="C47" s="1516"/>
      <c r="D47" s="1517"/>
      <c r="E47" s="1521"/>
      <c r="F47" s="1522"/>
      <c r="G47" s="1523"/>
      <c r="H47" s="1414"/>
      <c r="I47" s="1415"/>
      <c r="J47" s="1415"/>
      <c r="K47" s="1415"/>
      <c r="L47" s="1415"/>
      <c r="M47" s="1415"/>
      <c r="N47" s="1415"/>
      <c r="O47" s="1416"/>
      <c r="P47" s="1430"/>
      <c r="Q47" s="1525"/>
      <c r="R47" s="1001"/>
    </row>
    <row r="48" spans="1:18" ht="15.75" customHeight="1">
      <c r="A48" s="1452">
        <v>20</v>
      </c>
      <c r="B48" s="1512" t="str">
        <f t="shared" ref="B48" si="17">B46</f>
        <v>Ｒ4</v>
      </c>
      <c r="C48" s="1514"/>
      <c r="D48" s="1515"/>
      <c r="E48" s="1518"/>
      <c r="F48" s="1519"/>
      <c r="G48" s="1520"/>
      <c r="H48" s="1408"/>
      <c r="I48" s="1409"/>
      <c r="J48" s="1409"/>
      <c r="K48" s="1409"/>
      <c r="L48" s="1409"/>
      <c r="M48" s="1409"/>
      <c r="N48" s="1409"/>
      <c r="O48" s="1410"/>
      <c r="P48" s="1526"/>
      <c r="Q48" s="1524" t="s">
        <v>168</v>
      </c>
      <c r="R48" s="1001"/>
    </row>
    <row r="49" spans="1:20" ht="15.75" customHeight="1">
      <c r="A49" s="1449"/>
      <c r="B49" s="1513"/>
      <c r="C49" s="1516"/>
      <c r="D49" s="1517"/>
      <c r="E49" s="1521"/>
      <c r="F49" s="1522"/>
      <c r="G49" s="1523"/>
      <c r="H49" s="1414"/>
      <c r="I49" s="1415"/>
      <c r="J49" s="1415"/>
      <c r="K49" s="1415"/>
      <c r="L49" s="1415"/>
      <c r="M49" s="1415"/>
      <c r="N49" s="1415"/>
      <c r="O49" s="1416"/>
      <c r="P49" s="1430"/>
      <c r="Q49" s="1525"/>
      <c r="R49" s="1001"/>
    </row>
    <row r="50" spans="1:20">
      <c r="A50" s="207" t="s">
        <v>104</v>
      </c>
      <c r="B50" s="1529" t="s">
        <v>528</v>
      </c>
      <c r="C50" s="1530"/>
      <c r="D50" s="1530"/>
      <c r="E50" s="1530"/>
      <c r="F50" s="1530"/>
      <c r="G50" s="1530"/>
      <c r="H50" s="1530"/>
      <c r="I50" s="1530"/>
      <c r="J50" s="1530"/>
      <c r="K50" s="1530"/>
      <c r="L50" s="1530"/>
      <c r="M50" s="1530"/>
      <c r="N50" s="1530"/>
      <c r="O50" s="1530"/>
      <c r="P50" s="1530"/>
      <c r="Q50" s="999"/>
      <c r="R50" s="516"/>
    </row>
    <row r="51" spans="1:20">
      <c r="A51" s="207" t="s">
        <v>105</v>
      </c>
      <c r="B51" s="1529" t="s">
        <v>119</v>
      </c>
      <c r="C51" s="1530"/>
      <c r="D51" s="1530"/>
      <c r="E51" s="1530"/>
      <c r="F51" s="1530"/>
      <c r="G51" s="1530"/>
      <c r="H51" s="1530"/>
      <c r="I51" s="1530"/>
      <c r="J51" s="1530"/>
      <c r="K51" s="1530"/>
      <c r="L51" s="1530"/>
      <c r="M51" s="1530"/>
      <c r="N51" s="1530"/>
      <c r="O51" s="1530"/>
      <c r="P51" s="1530"/>
      <c r="Q51" s="1530"/>
      <c r="R51" s="516"/>
    </row>
    <row r="52" spans="1:20" ht="15.75" customHeight="1"/>
    <row r="53" spans="1:20" ht="15.75" customHeight="1">
      <c r="A53" s="1392" t="str">
        <f>CONCATENATE("（様式-",INDEX(発注者入力シート!$B$27:$G$31,MATCH(発注者入力シート!L6,発注者入力シート!$C$27:$C$31,0),4),"-２）")</f>
        <v>（様式-３-２）</v>
      </c>
      <c r="B53" s="1392"/>
      <c r="C53" s="1392"/>
      <c r="D53" s="1392"/>
      <c r="E53" s="1392"/>
      <c r="F53" s="1392"/>
      <c r="Q53" s="345" t="s">
        <v>735</v>
      </c>
      <c r="R53" s="273"/>
      <c r="S53" s="4" t="s">
        <v>393</v>
      </c>
      <c r="T53" s="4"/>
    </row>
    <row r="54" spans="1:20" ht="15.75" customHeight="1">
      <c r="A54" s="1392" t="str">
        <f>CONCATENATE("評価項目",INDEX(発注者入力シート!$B$27:$G$31,MATCH(発注者入力シート!L6,発注者入力シート!$C$27:$C$31,0),5),"-",INDEX(発注者入力シート!$B$27:$G$31,MATCH(発注者入力シート!L6,発注者入力シート!$C$27:$C$31,0),6))</f>
        <v>評価項目（２）-①</v>
      </c>
      <c r="B54" s="1392"/>
      <c r="C54" s="1392"/>
      <c r="D54" s="1392"/>
      <c r="E54" s="1392"/>
      <c r="Q54" s="188" t="str">
        <f>Q2</f>
        <v>【令和４年度完成工事分】</v>
      </c>
      <c r="S54" s="4" t="s">
        <v>394</v>
      </c>
      <c r="T54" s="4"/>
    </row>
    <row r="55" spans="1:20" ht="15.75" customHeight="1">
      <c r="A55" s="1407" t="s">
        <v>166</v>
      </c>
      <c r="B55" s="1407"/>
      <c r="C55" s="1407"/>
      <c r="D55" s="1407"/>
      <c r="E55" s="1407"/>
      <c r="F55" s="1407"/>
      <c r="G55" s="1407"/>
      <c r="H55" s="1407"/>
      <c r="I55" s="1407"/>
      <c r="J55" s="1407"/>
      <c r="K55" s="1407"/>
      <c r="L55" s="1407"/>
      <c r="M55" s="1407"/>
      <c r="N55" s="1407"/>
      <c r="O55" s="1407"/>
      <c r="P55" s="1407"/>
      <c r="Q55" s="1407"/>
      <c r="R55" s="267"/>
      <c r="S55" s="147"/>
      <c r="T55" s="4" t="s">
        <v>401</v>
      </c>
    </row>
    <row r="56" spans="1:20" ht="15.75" customHeight="1">
      <c r="A56" s="996"/>
      <c r="B56" s="996"/>
      <c r="C56" s="996"/>
      <c r="D56" s="996"/>
      <c r="E56" s="996"/>
      <c r="F56" s="996"/>
      <c r="G56" s="996"/>
      <c r="H56" s="996"/>
      <c r="I56" s="996"/>
      <c r="J56" s="996"/>
      <c r="K56" s="996"/>
      <c r="L56" s="996"/>
      <c r="M56" s="996"/>
      <c r="N56" s="996"/>
      <c r="O56" s="996"/>
      <c r="P56" s="996"/>
      <c r="Q56" s="996"/>
      <c r="R56" s="267"/>
      <c r="S56" s="135"/>
      <c r="T56" s="4" t="s">
        <v>396</v>
      </c>
    </row>
    <row r="57" spans="1:20" ht="15.75" customHeight="1">
      <c r="D57" s="1404" t="s">
        <v>793</v>
      </c>
      <c r="E57" s="1404"/>
      <c r="F57" s="1403" t="str">
        <f>IF(企業入力シート!C5="","",企業入力シート!C5)</f>
        <v>○○共同企業体</v>
      </c>
      <c r="G57" s="1403"/>
      <c r="H57" s="1403"/>
      <c r="I57" s="1403"/>
      <c r="J57" s="1403"/>
      <c r="K57" s="1403"/>
      <c r="L57" s="1403"/>
      <c r="M57" s="1403"/>
      <c r="N57" s="1403"/>
      <c r="O57" s="1403"/>
      <c r="P57" s="1403"/>
      <c r="Q57" s="1403"/>
      <c r="R57" s="1002"/>
      <c r="S57" s="190"/>
      <c r="T57" s="4"/>
    </row>
    <row r="58" spans="1:20" ht="15.75" customHeight="1">
      <c r="D58" s="1511" t="s">
        <v>795</v>
      </c>
      <c r="E58" s="1511"/>
      <c r="F58" s="1403" t="str">
        <f>IF(企業入力シート!C14="","",企業入力シート!C14)</f>
        <v/>
      </c>
      <c r="G58" s="1403"/>
      <c r="H58" s="1403"/>
      <c r="I58" s="1403"/>
      <c r="J58" s="1403"/>
      <c r="K58" s="1403"/>
      <c r="L58" s="1403"/>
      <c r="M58" s="1403"/>
      <c r="N58" s="1403"/>
      <c r="O58" s="1403"/>
      <c r="P58" s="1403"/>
      <c r="Q58" s="1403"/>
      <c r="S58" s="4" t="s">
        <v>397</v>
      </c>
      <c r="T58" s="4"/>
    </row>
    <row r="59" spans="1:20" ht="15.75" customHeight="1">
      <c r="S59" s="137"/>
      <c r="T59" s="4" t="s">
        <v>398</v>
      </c>
    </row>
    <row r="60" spans="1:20" ht="15.75" customHeight="1">
      <c r="A60" s="997" t="s">
        <v>20</v>
      </c>
      <c r="B60" s="1000" t="s">
        <v>22</v>
      </c>
      <c r="C60" s="1447" t="s">
        <v>24</v>
      </c>
      <c r="D60" s="1447"/>
      <c r="E60" s="1446" t="s">
        <v>25</v>
      </c>
      <c r="F60" s="1447"/>
      <c r="G60" s="1448"/>
      <c r="H60" s="1446" t="s">
        <v>26</v>
      </c>
      <c r="I60" s="1447"/>
      <c r="J60" s="1447"/>
      <c r="K60" s="1447"/>
      <c r="L60" s="1447"/>
      <c r="M60" s="1447"/>
      <c r="N60" s="1447"/>
      <c r="O60" s="1448"/>
      <c r="P60" s="1446" t="s">
        <v>108</v>
      </c>
      <c r="Q60" s="1448"/>
      <c r="R60" s="1001"/>
      <c r="S60" s="138"/>
      <c r="T60" s="4" t="s">
        <v>396</v>
      </c>
    </row>
    <row r="61" spans="1:20" ht="15.75" customHeight="1">
      <c r="A61" s="998" t="s">
        <v>21</v>
      </c>
      <c r="B61" s="1004" t="s">
        <v>23</v>
      </c>
      <c r="C61" s="1453"/>
      <c r="D61" s="1453"/>
      <c r="E61" s="1531" t="s">
        <v>748</v>
      </c>
      <c r="F61" s="1532"/>
      <c r="G61" s="1533"/>
      <c r="H61" s="1449"/>
      <c r="I61" s="1450"/>
      <c r="J61" s="1450"/>
      <c r="K61" s="1450"/>
      <c r="L61" s="1450"/>
      <c r="M61" s="1450"/>
      <c r="N61" s="1450"/>
      <c r="O61" s="1451"/>
      <c r="P61" s="1452" t="s">
        <v>107</v>
      </c>
      <c r="Q61" s="1454"/>
      <c r="R61" s="1001"/>
      <c r="S61" s="4"/>
      <c r="T61" s="4"/>
    </row>
    <row r="62" spans="1:20" ht="15.75" customHeight="1">
      <c r="A62" s="1446">
        <v>21</v>
      </c>
      <c r="B62" s="1512" t="str">
        <f>B48</f>
        <v>Ｒ4</v>
      </c>
      <c r="C62" s="1514"/>
      <c r="D62" s="1515"/>
      <c r="E62" s="1518"/>
      <c r="F62" s="1519"/>
      <c r="G62" s="1520"/>
      <c r="H62" s="1408"/>
      <c r="I62" s="1409"/>
      <c r="J62" s="1409"/>
      <c r="K62" s="1409"/>
      <c r="L62" s="1409"/>
      <c r="M62" s="1409"/>
      <c r="N62" s="1409"/>
      <c r="O62" s="1410"/>
      <c r="P62" s="1526"/>
      <c r="Q62" s="1524" t="s">
        <v>168</v>
      </c>
      <c r="R62" s="1001"/>
      <c r="S62" s="149" t="s">
        <v>399</v>
      </c>
      <c r="T62" s="4"/>
    </row>
    <row r="63" spans="1:20" ht="15.75" customHeight="1">
      <c r="A63" s="1449"/>
      <c r="B63" s="1513"/>
      <c r="C63" s="1516"/>
      <c r="D63" s="1517"/>
      <c r="E63" s="1521"/>
      <c r="F63" s="1522"/>
      <c r="G63" s="1523"/>
      <c r="H63" s="1414"/>
      <c r="I63" s="1415"/>
      <c r="J63" s="1415"/>
      <c r="K63" s="1415"/>
      <c r="L63" s="1415"/>
      <c r="M63" s="1415"/>
      <c r="N63" s="1415"/>
      <c r="O63" s="1416"/>
      <c r="P63" s="1430"/>
      <c r="Q63" s="1525"/>
      <c r="R63" s="1001"/>
      <c r="S63" s="149" t="s">
        <v>400</v>
      </c>
      <c r="T63" s="4"/>
    </row>
    <row r="64" spans="1:20" ht="15.75" customHeight="1">
      <c r="A64" s="1452">
        <v>22</v>
      </c>
      <c r="B64" s="1512" t="str">
        <f>B62</f>
        <v>Ｒ4</v>
      </c>
      <c r="C64" s="1514"/>
      <c r="D64" s="1515"/>
      <c r="E64" s="1518"/>
      <c r="F64" s="1519"/>
      <c r="G64" s="1520"/>
      <c r="H64" s="1408"/>
      <c r="I64" s="1409"/>
      <c r="J64" s="1409"/>
      <c r="K64" s="1409"/>
      <c r="L64" s="1409"/>
      <c r="M64" s="1409"/>
      <c r="N64" s="1409"/>
      <c r="O64" s="1410"/>
      <c r="P64" s="1526"/>
      <c r="Q64" s="1524" t="s">
        <v>168</v>
      </c>
      <c r="R64" s="1001"/>
    </row>
    <row r="65" spans="1:18" ht="15.75" customHeight="1">
      <c r="A65" s="1452"/>
      <c r="B65" s="1513"/>
      <c r="C65" s="1516"/>
      <c r="D65" s="1517"/>
      <c r="E65" s="1521"/>
      <c r="F65" s="1522"/>
      <c r="G65" s="1523"/>
      <c r="H65" s="1414"/>
      <c r="I65" s="1415"/>
      <c r="J65" s="1415"/>
      <c r="K65" s="1415"/>
      <c r="L65" s="1415"/>
      <c r="M65" s="1415"/>
      <c r="N65" s="1415"/>
      <c r="O65" s="1416"/>
      <c r="P65" s="1430"/>
      <c r="Q65" s="1525"/>
      <c r="R65" s="1001"/>
    </row>
    <row r="66" spans="1:18" ht="15.75" customHeight="1">
      <c r="A66" s="1446">
        <v>23</v>
      </c>
      <c r="B66" s="1512" t="str">
        <f t="shared" ref="B66" si="18">B64</f>
        <v>Ｒ4</v>
      </c>
      <c r="C66" s="1514"/>
      <c r="D66" s="1515"/>
      <c r="E66" s="1518"/>
      <c r="F66" s="1519"/>
      <c r="G66" s="1520"/>
      <c r="H66" s="1408"/>
      <c r="I66" s="1409"/>
      <c r="J66" s="1409"/>
      <c r="K66" s="1409"/>
      <c r="L66" s="1409"/>
      <c r="M66" s="1409"/>
      <c r="N66" s="1409"/>
      <c r="O66" s="1410"/>
      <c r="P66" s="1526"/>
      <c r="Q66" s="1524" t="s">
        <v>168</v>
      </c>
      <c r="R66" s="1001"/>
    </row>
    <row r="67" spans="1:18" ht="15.75" customHeight="1">
      <c r="A67" s="1449"/>
      <c r="B67" s="1513"/>
      <c r="C67" s="1516"/>
      <c r="D67" s="1517"/>
      <c r="E67" s="1521"/>
      <c r="F67" s="1522"/>
      <c r="G67" s="1523"/>
      <c r="H67" s="1414"/>
      <c r="I67" s="1415"/>
      <c r="J67" s="1415"/>
      <c r="K67" s="1415"/>
      <c r="L67" s="1415"/>
      <c r="M67" s="1415"/>
      <c r="N67" s="1415"/>
      <c r="O67" s="1416"/>
      <c r="P67" s="1430"/>
      <c r="Q67" s="1525"/>
      <c r="R67" s="1001"/>
    </row>
    <row r="68" spans="1:18" ht="15.75" customHeight="1">
      <c r="A68" s="1452">
        <v>24</v>
      </c>
      <c r="B68" s="1512" t="str">
        <f t="shared" ref="B68" si="19">B66</f>
        <v>Ｒ4</v>
      </c>
      <c r="C68" s="1514"/>
      <c r="D68" s="1515"/>
      <c r="E68" s="1518"/>
      <c r="F68" s="1519"/>
      <c r="G68" s="1520"/>
      <c r="H68" s="1408"/>
      <c r="I68" s="1409"/>
      <c r="J68" s="1409"/>
      <c r="K68" s="1409"/>
      <c r="L68" s="1409"/>
      <c r="M68" s="1409"/>
      <c r="N68" s="1409"/>
      <c r="O68" s="1410"/>
      <c r="P68" s="1526"/>
      <c r="Q68" s="1524" t="s">
        <v>168</v>
      </c>
      <c r="R68" s="1001"/>
    </row>
    <row r="69" spans="1:18" ht="15.75" customHeight="1">
      <c r="A69" s="1452"/>
      <c r="B69" s="1513"/>
      <c r="C69" s="1516"/>
      <c r="D69" s="1517"/>
      <c r="E69" s="1521"/>
      <c r="F69" s="1522"/>
      <c r="G69" s="1523"/>
      <c r="H69" s="1414"/>
      <c r="I69" s="1415"/>
      <c r="J69" s="1415"/>
      <c r="K69" s="1415"/>
      <c r="L69" s="1415"/>
      <c r="M69" s="1415"/>
      <c r="N69" s="1415"/>
      <c r="O69" s="1416"/>
      <c r="P69" s="1430"/>
      <c r="Q69" s="1525"/>
      <c r="R69" s="1001"/>
    </row>
    <row r="70" spans="1:18" ht="15.75" customHeight="1">
      <c r="A70" s="1446">
        <v>25</v>
      </c>
      <c r="B70" s="1512" t="str">
        <f t="shared" ref="B70" si="20">B68</f>
        <v>Ｒ4</v>
      </c>
      <c r="C70" s="1514"/>
      <c r="D70" s="1515"/>
      <c r="E70" s="1518"/>
      <c r="F70" s="1519"/>
      <c r="G70" s="1520"/>
      <c r="H70" s="1408"/>
      <c r="I70" s="1409"/>
      <c r="J70" s="1409"/>
      <c r="K70" s="1409"/>
      <c r="L70" s="1409"/>
      <c r="M70" s="1409"/>
      <c r="N70" s="1409"/>
      <c r="O70" s="1410"/>
      <c r="P70" s="1526"/>
      <c r="Q70" s="1524" t="s">
        <v>168</v>
      </c>
      <c r="R70" s="1001"/>
    </row>
    <row r="71" spans="1:18" ht="15.75" customHeight="1">
      <c r="A71" s="1449"/>
      <c r="B71" s="1513"/>
      <c r="C71" s="1516"/>
      <c r="D71" s="1517"/>
      <c r="E71" s="1521"/>
      <c r="F71" s="1522"/>
      <c r="G71" s="1523"/>
      <c r="H71" s="1414"/>
      <c r="I71" s="1415"/>
      <c r="J71" s="1415"/>
      <c r="K71" s="1415"/>
      <c r="L71" s="1415"/>
      <c r="M71" s="1415"/>
      <c r="N71" s="1415"/>
      <c r="O71" s="1416"/>
      <c r="P71" s="1430"/>
      <c r="Q71" s="1525"/>
      <c r="R71" s="1001"/>
    </row>
    <row r="72" spans="1:18" ht="15.75" customHeight="1">
      <c r="A72" s="1452">
        <v>26</v>
      </c>
      <c r="B72" s="1512" t="str">
        <f t="shared" ref="B72" si="21">B70</f>
        <v>Ｒ4</v>
      </c>
      <c r="C72" s="1514"/>
      <c r="D72" s="1515"/>
      <c r="E72" s="1518"/>
      <c r="F72" s="1519"/>
      <c r="G72" s="1520"/>
      <c r="H72" s="1408"/>
      <c r="I72" s="1409"/>
      <c r="J72" s="1409"/>
      <c r="K72" s="1409"/>
      <c r="L72" s="1409"/>
      <c r="M72" s="1409"/>
      <c r="N72" s="1409"/>
      <c r="O72" s="1410"/>
      <c r="P72" s="1526"/>
      <c r="Q72" s="1524" t="s">
        <v>168</v>
      </c>
      <c r="R72" s="1001"/>
    </row>
    <row r="73" spans="1:18" ht="15.75" customHeight="1">
      <c r="A73" s="1452"/>
      <c r="B73" s="1513"/>
      <c r="C73" s="1516"/>
      <c r="D73" s="1517"/>
      <c r="E73" s="1521"/>
      <c r="F73" s="1522"/>
      <c r="G73" s="1523"/>
      <c r="H73" s="1414"/>
      <c r="I73" s="1415"/>
      <c r="J73" s="1415"/>
      <c r="K73" s="1415"/>
      <c r="L73" s="1415"/>
      <c r="M73" s="1415"/>
      <c r="N73" s="1415"/>
      <c r="O73" s="1416"/>
      <c r="P73" s="1430"/>
      <c r="Q73" s="1525"/>
      <c r="R73" s="1001"/>
    </row>
    <row r="74" spans="1:18" ht="15.75" customHeight="1">
      <c r="A74" s="1446">
        <v>27</v>
      </c>
      <c r="B74" s="1512" t="str">
        <f t="shared" ref="B74" si="22">B72</f>
        <v>Ｒ4</v>
      </c>
      <c r="C74" s="1514"/>
      <c r="D74" s="1515"/>
      <c r="E74" s="1518"/>
      <c r="F74" s="1519"/>
      <c r="G74" s="1520"/>
      <c r="H74" s="1408"/>
      <c r="I74" s="1409"/>
      <c r="J74" s="1409"/>
      <c r="K74" s="1409"/>
      <c r="L74" s="1409"/>
      <c r="M74" s="1409"/>
      <c r="N74" s="1409"/>
      <c r="O74" s="1410"/>
      <c r="P74" s="1526"/>
      <c r="Q74" s="1524" t="s">
        <v>168</v>
      </c>
      <c r="R74" s="1001"/>
    </row>
    <row r="75" spans="1:18" ht="15.75" customHeight="1">
      <c r="A75" s="1449"/>
      <c r="B75" s="1513"/>
      <c r="C75" s="1516"/>
      <c r="D75" s="1517"/>
      <c r="E75" s="1521"/>
      <c r="F75" s="1522"/>
      <c r="G75" s="1523"/>
      <c r="H75" s="1414"/>
      <c r="I75" s="1415"/>
      <c r="J75" s="1415"/>
      <c r="K75" s="1415"/>
      <c r="L75" s="1415"/>
      <c r="M75" s="1415"/>
      <c r="N75" s="1415"/>
      <c r="O75" s="1416"/>
      <c r="P75" s="1430"/>
      <c r="Q75" s="1525"/>
      <c r="R75" s="1001"/>
    </row>
    <row r="76" spans="1:18" ht="15.75" customHeight="1">
      <c r="A76" s="1452">
        <v>28</v>
      </c>
      <c r="B76" s="1512" t="str">
        <f t="shared" ref="B76" si="23">B74</f>
        <v>Ｒ4</v>
      </c>
      <c r="C76" s="1514"/>
      <c r="D76" s="1515"/>
      <c r="E76" s="1518"/>
      <c r="F76" s="1519"/>
      <c r="G76" s="1520"/>
      <c r="H76" s="1408"/>
      <c r="I76" s="1409"/>
      <c r="J76" s="1409"/>
      <c r="K76" s="1409"/>
      <c r="L76" s="1409"/>
      <c r="M76" s="1409"/>
      <c r="N76" s="1409"/>
      <c r="O76" s="1410"/>
      <c r="P76" s="1526"/>
      <c r="Q76" s="1524" t="s">
        <v>168</v>
      </c>
      <c r="R76" s="1001"/>
    </row>
    <row r="77" spans="1:18" ht="15.75" customHeight="1">
      <c r="A77" s="1452"/>
      <c r="B77" s="1513"/>
      <c r="C77" s="1516"/>
      <c r="D77" s="1517"/>
      <c r="E77" s="1521"/>
      <c r="F77" s="1522"/>
      <c r="G77" s="1523"/>
      <c r="H77" s="1414"/>
      <c r="I77" s="1415"/>
      <c r="J77" s="1415"/>
      <c r="K77" s="1415"/>
      <c r="L77" s="1415"/>
      <c r="M77" s="1415"/>
      <c r="N77" s="1415"/>
      <c r="O77" s="1416"/>
      <c r="P77" s="1430"/>
      <c r="Q77" s="1525"/>
      <c r="R77" s="1001"/>
    </row>
    <row r="78" spans="1:18" ht="15.75" customHeight="1">
      <c r="A78" s="1446">
        <v>29</v>
      </c>
      <c r="B78" s="1512" t="str">
        <f t="shared" ref="B78" si="24">B76</f>
        <v>Ｒ4</v>
      </c>
      <c r="C78" s="1514"/>
      <c r="D78" s="1515"/>
      <c r="E78" s="1518"/>
      <c r="F78" s="1519"/>
      <c r="G78" s="1520"/>
      <c r="H78" s="1408"/>
      <c r="I78" s="1409"/>
      <c r="J78" s="1409"/>
      <c r="K78" s="1409"/>
      <c r="L78" s="1409"/>
      <c r="M78" s="1409"/>
      <c r="N78" s="1409"/>
      <c r="O78" s="1410"/>
      <c r="P78" s="1526"/>
      <c r="Q78" s="1524" t="s">
        <v>168</v>
      </c>
      <c r="R78" s="1001"/>
    </row>
    <row r="79" spans="1:18" ht="15.75" customHeight="1">
      <c r="A79" s="1449"/>
      <c r="B79" s="1513"/>
      <c r="C79" s="1516"/>
      <c r="D79" s="1517"/>
      <c r="E79" s="1521"/>
      <c r="F79" s="1522"/>
      <c r="G79" s="1523"/>
      <c r="H79" s="1414"/>
      <c r="I79" s="1415"/>
      <c r="J79" s="1415"/>
      <c r="K79" s="1415"/>
      <c r="L79" s="1415"/>
      <c r="M79" s="1415"/>
      <c r="N79" s="1415"/>
      <c r="O79" s="1416"/>
      <c r="P79" s="1430"/>
      <c r="Q79" s="1525"/>
      <c r="R79" s="1001"/>
    </row>
    <row r="80" spans="1:18" ht="15.75" customHeight="1">
      <c r="A80" s="1452">
        <v>30</v>
      </c>
      <c r="B80" s="1512" t="str">
        <f t="shared" ref="B80" si="25">B78</f>
        <v>Ｒ4</v>
      </c>
      <c r="C80" s="1514"/>
      <c r="D80" s="1515"/>
      <c r="E80" s="1518"/>
      <c r="F80" s="1519"/>
      <c r="G80" s="1520"/>
      <c r="H80" s="1408"/>
      <c r="I80" s="1409"/>
      <c r="J80" s="1409"/>
      <c r="K80" s="1409"/>
      <c r="L80" s="1409"/>
      <c r="M80" s="1409"/>
      <c r="N80" s="1409"/>
      <c r="O80" s="1410"/>
      <c r="P80" s="1526"/>
      <c r="Q80" s="1524" t="s">
        <v>168</v>
      </c>
      <c r="R80" s="1001"/>
    </row>
    <row r="81" spans="1:18" ht="15.75" customHeight="1">
      <c r="A81" s="1452"/>
      <c r="B81" s="1513"/>
      <c r="C81" s="1516"/>
      <c r="D81" s="1517"/>
      <c r="E81" s="1521"/>
      <c r="F81" s="1522"/>
      <c r="G81" s="1523"/>
      <c r="H81" s="1414"/>
      <c r="I81" s="1415"/>
      <c r="J81" s="1415"/>
      <c r="K81" s="1415"/>
      <c r="L81" s="1415"/>
      <c r="M81" s="1415"/>
      <c r="N81" s="1415"/>
      <c r="O81" s="1416"/>
      <c r="P81" s="1430"/>
      <c r="Q81" s="1525"/>
      <c r="R81" s="1001"/>
    </row>
    <row r="82" spans="1:18" ht="15.75" customHeight="1">
      <c r="A82" s="1446">
        <v>31</v>
      </c>
      <c r="B82" s="1512" t="str">
        <f t="shared" ref="B82" si="26">B80</f>
        <v>Ｒ4</v>
      </c>
      <c r="C82" s="1514"/>
      <c r="D82" s="1515"/>
      <c r="E82" s="1518"/>
      <c r="F82" s="1519"/>
      <c r="G82" s="1520"/>
      <c r="H82" s="1408"/>
      <c r="I82" s="1409"/>
      <c r="J82" s="1409"/>
      <c r="K82" s="1409"/>
      <c r="L82" s="1409"/>
      <c r="M82" s="1409"/>
      <c r="N82" s="1409"/>
      <c r="O82" s="1410"/>
      <c r="P82" s="1526"/>
      <c r="Q82" s="1524" t="s">
        <v>168</v>
      </c>
      <c r="R82" s="1001"/>
    </row>
    <row r="83" spans="1:18" ht="15.75" customHeight="1">
      <c r="A83" s="1449"/>
      <c r="B83" s="1513"/>
      <c r="C83" s="1516"/>
      <c r="D83" s="1517"/>
      <c r="E83" s="1521"/>
      <c r="F83" s="1522"/>
      <c r="G83" s="1523"/>
      <c r="H83" s="1414"/>
      <c r="I83" s="1415"/>
      <c r="J83" s="1415"/>
      <c r="K83" s="1415"/>
      <c r="L83" s="1415"/>
      <c r="M83" s="1415"/>
      <c r="N83" s="1415"/>
      <c r="O83" s="1416"/>
      <c r="P83" s="1430"/>
      <c r="Q83" s="1525"/>
      <c r="R83" s="1001"/>
    </row>
    <row r="84" spans="1:18" ht="15.75" customHeight="1">
      <c r="A84" s="1452">
        <v>32</v>
      </c>
      <c r="B84" s="1512" t="str">
        <f t="shared" ref="B84" si="27">B82</f>
        <v>Ｒ4</v>
      </c>
      <c r="C84" s="1514"/>
      <c r="D84" s="1515"/>
      <c r="E84" s="1518"/>
      <c r="F84" s="1519"/>
      <c r="G84" s="1520"/>
      <c r="H84" s="1408"/>
      <c r="I84" s="1409"/>
      <c r="J84" s="1409"/>
      <c r="K84" s="1409"/>
      <c r="L84" s="1409"/>
      <c r="M84" s="1409"/>
      <c r="N84" s="1409"/>
      <c r="O84" s="1410"/>
      <c r="P84" s="1526"/>
      <c r="Q84" s="1524" t="s">
        <v>168</v>
      </c>
      <c r="R84" s="1001"/>
    </row>
    <row r="85" spans="1:18" ht="15.75" customHeight="1">
      <c r="A85" s="1452"/>
      <c r="B85" s="1513"/>
      <c r="C85" s="1516"/>
      <c r="D85" s="1517"/>
      <c r="E85" s="1521"/>
      <c r="F85" s="1522"/>
      <c r="G85" s="1523"/>
      <c r="H85" s="1414"/>
      <c r="I85" s="1415"/>
      <c r="J85" s="1415"/>
      <c r="K85" s="1415"/>
      <c r="L85" s="1415"/>
      <c r="M85" s="1415"/>
      <c r="N85" s="1415"/>
      <c r="O85" s="1416"/>
      <c r="P85" s="1430"/>
      <c r="Q85" s="1525"/>
      <c r="R85" s="1001"/>
    </row>
    <row r="86" spans="1:18" ht="15.75" customHeight="1">
      <c r="A86" s="1446">
        <v>33</v>
      </c>
      <c r="B86" s="1512" t="str">
        <f t="shared" ref="B86" si="28">B84</f>
        <v>Ｒ4</v>
      </c>
      <c r="C86" s="1514"/>
      <c r="D86" s="1515"/>
      <c r="E86" s="1518"/>
      <c r="F86" s="1519"/>
      <c r="G86" s="1520"/>
      <c r="H86" s="1408"/>
      <c r="I86" s="1409"/>
      <c r="J86" s="1409"/>
      <c r="K86" s="1409"/>
      <c r="L86" s="1409"/>
      <c r="M86" s="1409"/>
      <c r="N86" s="1409"/>
      <c r="O86" s="1410"/>
      <c r="P86" s="1526"/>
      <c r="Q86" s="1524" t="s">
        <v>168</v>
      </c>
      <c r="R86" s="1001"/>
    </row>
    <row r="87" spans="1:18" ht="15.75" customHeight="1">
      <c r="A87" s="1449"/>
      <c r="B87" s="1513"/>
      <c r="C87" s="1516"/>
      <c r="D87" s="1517"/>
      <c r="E87" s="1521"/>
      <c r="F87" s="1522"/>
      <c r="G87" s="1523"/>
      <c r="H87" s="1414"/>
      <c r="I87" s="1415"/>
      <c r="J87" s="1415"/>
      <c r="K87" s="1415"/>
      <c r="L87" s="1415"/>
      <c r="M87" s="1415"/>
      <c r="N87" s="1415"/>
      <c r="O87" s="1416"/>
      <c r="P87" s="1430"/>
      <c r="Q87" s="1525"/>
      <c r="R87" s="1001"/>
    </row>
    <row r="88" spans="1:18" ht="15.75" customHeight="1">
      <c r="A88" s="1452">
        <v>34</v>
      </c>
      <c r="B88" s="1512" t="str">
        <f t="shared" ref="B88" si="29">B86</f>
        <v>Ｒ4</v>
      </c>
      <c r="C88" s="1514"/>
      <c r="D88" s="1515"/>
      <c r="E88" s="1518"/>
      <c r="F88" s="1519"/>
      <c r="G88" s="1520"/>
      <c r="H88" s="1408"/>
      <c r="I88" s="1409"/>
      <c r="J88" s="1409"/>
      <c r="K88" s="1409"/>
      <c r="L88" s="1409"/>
      <c r="M88" s="1409"/>
      <c r="N88" s="1409"/>
      <c r="O88" s="1410"/>
      <c r="P88" s="1526"/>
      <c r="Q88" s="1524" t="s">
        <v>168</v>
      </c>
      <c r="R88" s="1001"/>
    </row>
    <row r="89" spans="1:18" ht="15.75" customHeight="1">
      <c r="A89" s="1452"/>
      <c r="B89" s="1513"/>
      <c r="C89" s="1516"/>
      <c r="D89" s="1517"/>
      <c r="E89" s="1521"/>
      <c r="F89" s="1522"/>
      <c r="G89" s="1523"/>
      <c r="H89" s="1414"/>
      <c r="I89" s="1415"/>
      <c r="J89" s="1415"/>
      <c r="K89" s="1415"/>
      <c r="L89" s="1415"/>
      <c r="M89" s="1415"/>
      <c r="N89" s="1415"/>
      <c r="O89" s="1416"/>
      <c r="P89" s="1430"/>
      <c r="Q89" s="1525"/>
      <c r="R89" s="1001"/>
    </row>
    <row r="90" spans="1:18" ht="15.75" customHeight="1">
      <c r="A90" s="1446">
        <v>35</v>
      </c>
      <c r="B90" s="1512" t="str">
        <f t="shared" ref="B90" si="30">B88</f>
        <v>Ｒ4</v>
      </c>
      <c r="C90" s="1514"/>
      <c r="D90" s="1515"/>
      <c r="E90" s="1518"/>
      <c r="F90" s="1519"/>
      <c r="G90" s="1520"/>
      <c r="H90" s="1408"/>
      <c r="I90" s="1409"/>
      <c r="J90" s="1409"/>
      <c r="K90" s="1409"/>
      <c r="L90" s="1409"/>
      <c r="M90" s="1409"/>
      <c r="N90" s="1409"/>
      <c r="O90" s="1410"/>
      <c r="P90" s="1526"/>
      <c r="Q90" s="1524" t="s">
        <v>168</v>
      </c>
      <c r="R90" s="1001"/>
    </row>
    <row r="91" spans="1:18" ht="15.75" customHeight="1">
      <c r="A91" s="1449"/>
      <c r="B91" s="1513"/>
      <c r="C91" s="1516"/>
      <c r="D91" s="1517"/>
      <c r="E91" s="1521"/>
      <c r="F91" s="1522"/>
      <c r="G91" s="1523"/>
      <c r="H91" s="1414"/>
      <c r="I91" s="1415"/>
      <c r="J91" s="1415"/>
      <c r="K91" s="1415"/>
      <c r="L91" s="1415"/>
      <c r="M91" s="1415"/>
      <c r="N91" s="1415"/>
      <c r="O91" s="1416"/>
      <c r="P91" s="1430"/>
      <c r="Q91" s="1525"/>
      <c r="R91" s="1001"/>
    </row>
    <row r="92" spans="1:18" ht="15.75" customHeight="1">
      <c r="A92" s="1452">
        <v>36</v>
      </c>
      <c r="B92" s="1512" t="str">
        <f t="shared" ref="B92" si="31">B90</f>
        <v>Ｒ4</v>
      </c>
      <c r="C92" s="1514"/>
      <c r="D92" s="1515"/>
      <c r="E92" s="1518"/>
      <c r="F92" s="1519"/>
      <c r="G92" s="1520"/>
      <c r="H92" s="1408"/>
      <c r="I92" s="1409"/>
      <c r="J92" s="1409"/>
      <c r="K92" s="1409"/>
      <c r="L92" s="1409"/>
      <c r="M92" s="1409"/>
      <c r="N92" s="1409"/>
      <c r="O92" s="1410"/>
      <c r="P92" s="1526"/>
      <c r="Q92" s="1524" t="s">
        <v>168</v>
      </c>
      <c r="R92" s="1001"/>
    </row>
    <row r="93" spans="1:18" ht="15.75" customHeight="1">
      <c r="A93" s="1452"/>
      <c r="B93" s="1513"/>
      <c r="C93" s="1516"/>
      <c r="D93" s="1517"/>
      <c r="E93" s="1521"/>
      <c r="F93" s="1522"/>
      <c r="G93" s="1523"/>
      <c r="H93" s="1414"/>
      <c r="I93" s="1415"/>
      <c r="J93" s="1415"/>
      <c r="K93" s="1415"/>
      <c r="L93" s="1415"/>
      <c r="M93" s="1415"/>
      <c r="N93" s="1415"/>
      <c r="O93" s="1416"/>
      <c r="P93" s="1430"/>
      <c r="Q93" s="1525"/>
      <c r="R93" s="1001"/>
    </row>
    <row r="94" spans="1:18" ht="15.75" customHeight="1">
      <c r="A94" s="1446">
        <v>37</v>
      </c>
      <c r="B94" s="1512" t="str">
        <f t="shared" ref="B94" si="32">B92</f>
        <v>Ｒ4</v>
      </c>
      <c r="C94" s="1514"/>
      <c r="D94" s="1515"/>
      <c r="E94" s="1518"/>
      <c r="F94" s="1519"/>
      <c r="G94" s="1520"/>
      <c r="H94" s="1408"/>
      <c r="I94" s="1409"/>
      <c r="J94" s="1409"/>
      <c r="K94" s="1409"/>
      <c r="L94" s="1409"/>
      <c r="M94" s="1409"/>
      <c r="N94" s="1409"/>
      <c r="O94" s="1410"/>
      <c r="P94" s="1526"/>
      <c r="Q94" s="1524" t="s">
        <v>168</v>
      </c>
      <c r="R94" s="1001"/>
    </row>
    <row r="95" spans="1:18" ht="15.75" customHeight="1">
      <c r="A95" s="1449"/>
      <c r="B95" s="1513"/>
      <c r="C95" s="1516"/>
      <c r="D95" s="1517"/>
      <c r="E95" s="1521"/>
      <c r="F95" s="1522"/>
      <c r="G95" s="1523"/>
      <c r="H95" s="1414"/>
      <c r="I95" s="1415"/>
      <c r="J95" s="1415"/>
      <c r="K95" s="1415"/>
      <c r="L95" s="1415"/>
      <c r="M95" s="1415"/>
      <c r="N95" s="1415"/>
      <c r="O95" s="1416"/>
      <c r="P95" s="1430"/>
      <c r="Q95" s="1525"/>
      <c r="R95" s="1001"/>
    </row>
    <row r="96" spans="1:18" ht="15.75" customHeight="1">
      <c r="A96" s="1452">
        <v>38</v>
      </c>
      <c r="B96" s="1512" t="str">
        <f t="shared" ref="B96" si="33">B94</f>
        <v>Ｒ4</v>
      </c>
      <c r="C96" s="1514"/>
      <c r="D96" s="1515"/>
      <c r="E96" s="1518"/>
      <c r="F96" s="1519"/>
      <c r="G96" s="1520"/>
      <c r="H96" s="1408"/>
      <c r="I96" s="1409"/>
      <c r="J96" s="1409"/>
      <c r="K96" s="1409"/>
      <c r="L96" s="1409"/>
      <c r="M96" s="1409"/>
      <c r="N96" s="1409"/>
      <c r="O96" s="1410"/>
      <c r="P96" s="1526"/>
      <c r="Q96" s="1524" t="s">
        <v>168</v>
      </c>
      <c r="R96" s="1001"/>
    </row>
    <row r="97" spans="1:20" ht="15.75" customHeight="1">
      <c r="A97" s="1452"/>
      <c r="B97" s="1513"/>
      <c r="C97" s="1516"/>
      <c r="D97" s="1517"/>
      <c r="E97" s="1521"/>
      <c r="F97" s="1522"/>
      <c r="G97" s="1523"/>
      <c r="H97" s="1414"/>
      <c r="I97" s="1415"/>
      <c r="J97" s="1415"/>
      <c r="K97" s="1415"/>
      <c r="L97" s="1415"/>
      <c r="M97" s="1415"/>
      <c r="N97" s="1415"/>
      <c r="O97" s="1416"/>
      <c r="P97" s="1430"/>
      <c r="Q97" s="1525"/>
      <c r="R97" s="1001"/>
    </row>
    <row r="98" spans="1:20" ht="15.75" customHeight="1">
      <c r="A98" s="1446">
        <v>39</v>
      </c>
      <c r="B98" s="1512" t="str">
        <f t="shared" ref="B98" si="34">B96</f>
        <v>Ｒ4</v>
      </c>
      <c r="C98" s="1514"/>
      <c r="D98" s="1515"/>
      <c r="E98" s="1518"/>
      <c r="F98" s="1519"/>
      <c r="G98" s="1520"/>
      <c r="H98" s="1408"/>
      <c r="I98" s="1409"/>
      <c r="J98" s="1409"/>
      <c r="K98" s="1409"/>
      <c r="L98" s="1409"/>
      <c r="M98" s="1409"/>
      <c r="N98" s="1409"/>
      <c r="O98" s="1410"/>
      <c r="P98" s="1526"/>
      <c r="Q98" s="1524" t="s">
        <v>168</v>
      </c>
      <c r="R98" s="1001"/>
    </row>
    <row r="99" spans="1:20" ht="15.75" customHeight="1">
      <c r="A99" s="1449"/>
      <c r="B99" s="1513"/>
      <c r="C99" s="1516"/>
      <c r="D99" s="1517"/>
      <c r="E99" s="1521"/>
      <c r="F99" s="1522"/>
      <c r="G99" s="1523"/>
      <c r="H99" s="1414"/>
      <c r="I99" s="1415"/>
      <c r="J99" s="1415"/>
      <c r="K99" s="1415"/>
      <c r="L99" s="1415"/>
      <c r="M99" s="1415"/>
      <c r="N99" s="1415"/>
      <c r="O99" s="1416"/>
      <c r="P99" s="1430"/>
      <c r="Q99" s="1525"/>
      <c r="R99" s="1001"/>
    </row>
    <row r="100" spans="1:20" ht="15.75" customHeight="1">
      <c r="A100" s="1527">
        <v>40</v>
      </c>
      <c r="B100" s="1512" t="str">
        <f t="shared" ref="B100" si="35">B98</f>
        <v>Ｒ4</v>
      </c>
      <c r="C100" s="1514"/>
      <c r="D100" s="1515"/>
      <c r="E100" s="1518"/>
      <c r="F100" s="1519"/>
      <c r="G100" s="1520"/>
      <c r="H100" s="1408"/>
      <c r="I100" s="1409"/>
      <c r="J100" s="1409"/>
      <c r="K100" s="1409"/>
      <c r="L100" s="1409"/>
      <c r="M100" s="1409"/>
      <c r="N100" s="1409"/>
      <c r="O100" s="1410"/>
      <c r="P100" s="1526"/>
      <c r="Q100" s="1524" t="s">
        <v>168</v>
      </c>
      <c r="R100" s="1001"/>
    </row>
    <row r="101" spans="1:20" ht="15.75" customHeight="1">
      <c r="A101" s="1528"/>
      <c r="B101" s="1513"/>
      <c r="C101" s="1516"/>
      <c r="D101" s="1517"/>
      <c r="E101" s="1521"/>
      <c r="F101" s="1522"/>
      <c r="G101" s="1523"/>
      <c r="H101" s="1414"/>
      <c r="I101" s="1415"/>
      <c r="J101" s="1415"/>
      <c r="K101" s="1415"/>
      <c r="L101" s="1415"/>
      <c r="M101" s="1415"/>
      <c r="N101" s="1415"/>
      <c r="O101" s="1416"/>
      <c r="P101" s="1430"/>
      <c r="Q101" s="1525"/>
      <c r="R101" s="1001"/>
    </row>
    <row r="102" spans="1:20">
      <c r="A102" s="207" t="s">
        <v>104</v>
      </c>
      <c r="B102" s="1529" t="s">
        <v>528</v>
      </c>
      <c r="C102" s="1530"/>
      <c r="D102" s="1530"/>
      <c r="E102" s="1530"/>
      <c r="F102" s="1530"/>
      <c r="G102" s="1530"/>
      <c r="H102" s="1530"/>
      <c r="I102" s="1530"/>
      <c r="J102" s="1530"/>
      <c r="K102" s="1530"/>
      <c r="L102" s="1530"/>
      <c r="M102" s="1530"/>
      <c r="N102" s="1530"/>
      <c r="O102" s="1530"/>
      <c r="P102" s="1530"/>
      <c r="Q102" s="999"/>
      <c r="R102" s="516"/>
    </row>
    <row r="103" spans="1:20" ht="15.75" customHeight="1">
      <c r="A103" s="207" t="s">
        <v>105</v>
      </c>
      <c r="B103" s="1529" t="s">
        <v>119</v>
      </c>
      <c r="C103" s="1530"/>
      <c r="D103" s="1530"/>
      <c r="E103" s="1530"/>
      <c r="F103" s="1530"/>
      <c r="G103" s="1530"/>
      <c r="H103" s="1530"/>
      <c r="I103" s="1530"/>
      <c r="J103" s="1530"/>
      <c r="K103" s="1530"/>
      <c r="L103" s="1530"/>
      <c r="M103" s="1530"/>
      <c r="N103" s="1530"/>
      <c r="O103" s="1530"/>
      <c r="P103" s="1530"/>
      <c r="Q103" s="1530"/>
      <c r="R103" s="516"/>
    </row>
    <row r="104" spans="1:20" ht="15.75" customHeight="1">
      <c r="A104" s="415"/>
      <c r="B104" s="415"/>
      <c r="C104" s="415"/>
      <c r="D104" s="415"/>
      <c r="E104" s="415"/>
      <c r="F104" s="415"/>
      <c r="G104" s="415"/>
      <c r="H104" s="415"/>
      <c r="I104" s="415"/>
      <c r="J104" s="415"/>
      <c r="K104" s="415"/>
      <c r="L104" s="415"/>
      <c r="M104" s="415"/>
      <c r="N104" s="415"/>
      <c r="O104" s="415"/>
      <c r="P104" s="415"/>
      <c r="Q104" s="415"/>
    </row>
    <row r="105" spans="1:20" ht="15.75" customHeight="1">
      <c r="A105" s="1392" t="str">
        <f>CONCATENATE("（様式-",INDEX(発注者入力シート!$B$27:$G$31,MATCH(発注者入力シート!L6,発注者入力シート!$C$27:$C$31,0),4),"-２）")</f>
        <v>（様式-３-２）</v>
      </c>
      <c r="B105" s="1392"/>
      <c r="C105" s="1392"/>
      <c r="D105" s="1392"/>
      <c r="E105" s="1392"/>
      <c r="F105" s="1392"/>
      <c r="Q105" s="345" t="s">
        <v>735</v>
      </c>
      <c r="R105" s="273"/>
      <c r="S105" s="4" t="s">
        <v>393</v>
      </c>
      <c r="T105" s="4"/>
    </row>
    <row r="106" spans="1:20" ht="15.75" customHeight="1">
      <c r="A106" s="1392" t="str">
        <f>CONCATENATE("評価項目",INDEX(発注者入力シート!$B$27:$G$31,MATCH(発注者入力シート!L6,発注者入力シート!$C$27:$C$31,0),5),"-",INDEX(発注者入力シート!$B$27:$G$31,MATCH(発注者入力シート!L6,発注者入力シート!$C$27:$C$31,0),6))</f>
        <v>評価項目（２）-①</v>
      </c>
      <c r="B106" s="1392"/>
      <c r="C106" s="1392"/>
      <c r="D106" s="1392"/>
      <c r="E106" s="1392"/>
      <c r="Q106" s="188" t="str">
        <f>Q2</f>
        <v>【令和４年度完成工事分】</v>
      </c>
      <c r="S106" s="4" t="s">
        <v>394</v>
      </c>
      <c r="T106" s="4"/>
    </row>
    <row r="107" spans="1:20" ht="15.75" customHeight="1">
      <c r="A107" s="1407" t="s">
        <v>167</v>
      </c>
      <c r="B107" s="1407"/>
      <c r="C107" s="1407"/>
      <c r="D107" s="1407"/>
      <c r="E107" s="1407"/>
      <c r="F107" s="1407"/>
      <c r="G107" s="1407"/>
      <c r="H107" s="1407"/>
      <c r="I107" s="1407"/>
      <c r="J107" s="1407"/>
      <c r="K107" s="1407"/>
      <c r="L107" s="1407"/>
      <c r="M107" s="1407"/>
      <c r="N107" s="1407"/>
      <c r="O107" s="1407"/>
      <c r="P107" s="1407"/>
      <c r="Q107" s="1407"/>
      <c r="R107" s="267"/>
      <c r="S107" s="147"/>
      <c r="T107" s="4" t="s">
        <v>401</v>
      </c>
    </row>
    <row r="108" spans="1:20" ht="15.75" customHeight="1">
      <c r="A108" s="996"/>
      <c r="B108" s="996"/>
      <c r="C108" s="996"/>
      <c r="D108" s="996"/>
      <c r="E108" s="996"/>
      <c r="F108" s="996"/>
      <c r="G108" s="996"/>
      <c r="H108" s="996"/>
      <c r="I108" s="996"/>
      <c r="J108" s="996"/>
      <c r="K108" s="996"/>
      <c r="L108" s="996"/>
      <c r="M108" s="996"/>
      <c r="N108" s="996"/>
      <c r="O108" s="996"/>
      <c r="P108" s="996"/>
      <c r="Q108" s="996"/>
      <c r="R108" s="267"/>
      <c r="S108" s="135"/>
      <c r="T108" s="4" t="s">
        <v>396</v>
      </c>
    </row>
    <row r="109" spans="1:20" ht="15.75" customHeight="1">
      <c r="D109" s="1404" t="s">
        <v>793</v>
      </c>
      <c r="E109" s="1404"/>
      <c r="F109" s="1403" t="str">
        <f>IF(企業入力シート!C5="","",企業入力シート!C5)</f>
        <v>○○共同企業体</v>
      </c>
      <c r="G109" s="1403"/>
      <c r="H109" s="1403"/>
      <c r="I109" s="1403"/>
      <c r="J109" s="1403"/>
      <c r="K109" s="1403"/>
      <c r="L109" s="1403"/>
      <c r="M109" s="1403"/>
      <c r="N109" s="1403"/>
      <c r="O109" s="1403"/>
      <c r="P109" s="1403"/>
      <c r="Q109" s="1403"/>
      <c r="R109" s="1002"/>
      <c r="S109" s="190"/>
      <c r="T109" s="4"/>
    </row>
    <row r="110" spans="1:20" ht="15.75" customHeight="1">
      <c r="D110" s="1511" t="s">
        <v>795</v>
      </c>
      <c r="E110" s="1511"/>
      <c r="F110" s="1403" t="str">
        <f>IF(企業入力シート!C14="","",企業入力シート!C14)</f>
        <v/>
      </c>
      <c r="G110" s="1403"/>
      <c r="H110" s="1403"/>
      <c r="I110" s="1403"/>
      <c r="J110" s="1403"/>
      <c r="K110" s="1403"/>
      <c r="L110" s="1403"/>
      <c r="M110" s="1403"/>
      <c r="N110" s="1403"/>
      <c r="O110" s="1403"/>
      <c r="P110" s="1403"/>
      <c r="Q110" s="1403"/>
      <c r="S110" s="4" t="s">
        <v>397</v>
      </c>
      <c r="T110" s="4"/>
    </row>
    <row r="111" spans="1:20" ht="15.75" customHeight="1">
      <c r="S111" s="137"/>
      <c r="T111" s="4" t="s">
        <v>398</v>
      </c>
    </row>
    <row r="112" spans="1:20" ht="15.75" customHeight="1">
      <c r="A112" s="997" t="s">
        <v>20</v>
      </c>
      <c r="B112" s="1000" t="s">
        <v>22</v>
      </c>
      <c r="C112" s="1447" t="s">
        <v>24</v>
      </c>
      <c r="D112" s="1447"/>
      <c r="E112" s="1446" t="s">
        <v>25</v>
      </c>
      <c r="F112" s="1447"/>
      <c r="G112" s="1448"/>
      <c r="H112" s="1446" t="s">
        <v>26</v>
      </c>
      <c r="I112" s="1447"/>
      <c r="J112" s="1447"/>
      <c r="K112" s="1447"/>
      <c r="L112" s="1447"/>
      <c r="M112" s="1447"/>
      <c r="N112" s="1447"/>
      <c r="O112" s="1448"/>
      <c r="P112" s="1446" t="s">
        <v>108</v>
      </c>
      <c r="Q112" s="1448"/>
      <c r="R112" s="1001"/>
      <c r="S112" s="138"/>
      <c r="T112" s="4" t="s">
        <v>396</v>
      </c>
    </row>
    <row r="113" spans="1:20" ht="15.75" customHeight="1">
      <c r="A113" s="998" t="s">
        <v>21</v>
      </c>
      <c r="B113" s="1004" t="s">
        <v>23</v>
      </c>
      <c r="C113" s="1453"/>
      <c r="D113" s="1453"/>
      <c r="E113" s="1531" t="s">
        <v>748</v>
      </c>
      <c r="F113" s="1532"/>
      <c r="G113" s="1533"/>
      <c r="H113" s="1449"/>
      <c r="I113" s="1450"/>
      <c r="J113" s="1450"/>
      <c r="K113" s="1450"/>
      <c r="L113" s="1450"/>
      <c r="M113" s="1450"/>
      <c r="N113" s="1450"/>
      <c r="O113" s="1451"/>
      <c r="P113" s="1452" t="s">
        <v>107</v>
      </c>
      <c r="Q113" s="1454"/>
      <c r="R113" s="1001"/>
      <c r="S113" s="4"/>
      <c r="T113" s="4"/>
    </row>
    <row r="114" spans="1:20" ht="15.75" customHeight="1">
      <c r="A114" s="1446">
        <v>41</v>
      </c>
      <c r="B114" s="1512" t="str">
        <f>B100</f>
        <v>Ｒ4</v>
      </c>
      <c r="C114" s="1514"/>
      <c r="D114" s="1515"/>
      <c r="E114" s="1518"/>
      <c r="F114" s="1519"/>
      <c r="G114" s="1520"/>
      <c r="H114" s="1408"/>
      <c r="I114" s="1409"/>
      <c r="J114" s="1409"/>
      <c r="K114" s="1409"/>
      <c r="L114" s="1409"/>
      <c r="M114" s="1409"/>
      <c r="N114" s="1409"/>
      <c r="O114" s="1410"/>
      <c r="P114" s="1526"/>
      <c r="Q114" s="1524" t="s">
        <v>168</v>
      </c>
      <c r="R114" s="1001"/>
      <c r="S114" s="149" t="s">
        <v>399</v>
      </c>
      <c r="T114" s="4"/>
    </row>
    <row r="115" spans="1:20" ht="15.75" customHeight="1">
      <c r="A115" s="1449"/>
      <c r="B115" s="1513"/>
      <c r="C115" s="1516"/>
      <c r="D115" s="1517"/>
      <c r="E115" s="1521"/>
      <c r="F115" s="1522"/>
      <c r="G115" s="1523"/>
      <c r="H115" s="1414"/>
      <c r="I115" s="1415"/>
      <c r="J115" s="1415"/>
      <c r="K115" s="1415"/>
      <c r="L115" s="1415"/>
      <c r="M115" s="1415"/>
      <c r="N115" s="1415"/>
      <c r="O115" s="1416"/>
      <c r="P115" s="1430"/>
      <c r="Q115" s="1525"/>
      <c r="R115" s="1001"/>
      <c r="S115" s="149" t="s">
        <v>400</v>
      </c>
      <c r="T115" s="4"/>
    </row>
    <row r="116" spans="1:20" ht="15.75" customHeight="1">
      <c r="A116" s="1452">
        <v>42</v>
      </c>
      <c r="B116" s="1512" t="str">
        <f>B114</f>
        <v>Ｒ4</v>
      </c>
      <c r="C116" s="1514"/>
      <c r="D116" s="1515"/>
      <c r="E116" s="1518"/>
      <c r="F116" s="1519"/>
      <c r="G116" s="1520"/>
      <c r="H116" s="1408"/>
      <c r="I116" s="1409"/>
      <c r="J116" s="1409"/>
      <c r="K116" s="1409"/>
      <c r="L116" s="1409"/>
      <c r="M116" s="1409"/>
      <c r="N116" s="1409"/>
      <c r="O116" s="1410"/>
      <c r="P116" s="1526"/>
      <c r="Q116" s="1524" t="s">
        <v>168</v>
      </c>
      <c r="R116" s="1001"/>
    </row>
    <row r="117" spans="1:20" ht="15.75" customHeight="1">
      <c r="A117" s="1452"/>
      <c r="B117" s="1513"/>
      <c r="C117" s="1516"/>
      <c r="D117" s="1517"/>
      <c r="E117" s="1521"/>
      <c r="F117" s="1522"/>
      <c r="G117" s="1523"/>
      <c r="H117" s="1414"/>
      <c r="I117" s="1415"/>
      <c r="J117" s="1415"/>
      <c r="K117" s="1415"/>
      <c r="L117" s="1415"/>
      <c r="M117" s="1415"/>
      <c r="N117" s="1415"/>
      <c r="O117" s="1416"/>
      <c r="P117" s="1430"/>
      <c r="Q117" s="1525"/>
      <c r="R117" s="1001"/>
    </row>
    <row r="118" spans="1:20" ht="15.75" customHeight="1">
      <c r="A118" s="1446">
        <v>43</v>
      </c>
      <c r="B118" s="1512" t="str">
        <f t="shared" ref="B118" si="36">B116</f>
        <v>Ｒ4</v>
      </c>
      <c r="C118" s="1514"/>
      <c r="D118" s="1515"/>
      <c r="E118" s="1518"/>
      <c r="F118" s="1519"/>
      <c r="G118" s="1520"/>
      <c r="H118" s="1408"/>
      <c r="I118" s="1409"/>
      <c r="J118" s="1409"/>
      <c r="K118" s="1409"/>
      <c r="L118" s="1409"/>
      <c r="M118" s="1409"/>
      <c r="N118" s="1409"/>
      <c r="O118" s="1410"/>
      <c r="P118" s="1526"/>
      <c r="Q118" s="1524" t="s">
        <v>168</v>
      </c>
      <c r="R118" s="1001"/>
    </row>
    <row r="119" spans="1:20" ht="15.75" customHeight="1">
      <c r="A119" s="1449"/>
      <c r="B119" s="1513"/>
      <c r="C119" s="1516"/>
      <c r="D119" s="1517"/>
      <c r="E119" s="1521"/>
      <c r="F119" s="1522"/>
      <c r="G119" s="1523"/>
      <c r="H119" s="1414"/>
      <c r="I119" s="1415"/>
      <c r="J119" s="1415"/>
      <c r="K119" s="1415"/>
      <c r="L119" s="1415"/>
      <c r="M119" s="1415"/>
      <c r="N119" s="1415"/>
      <c r="O119" s="1416"/>
      <c r="P119" s="1430"/>
      <c r="Q119" s="1525"/>
      <c r="R119" s="1001"/>
    </row>
    <row r="120" spans="1:20" ht="15.75" customHeight="1">
      <c r="A120" s="1452">
        <v>44</v>
      </c>
      <c r="B120" s="1512" t="str">
        <f t="shared" ref="B120" si="37">B118</f>
        <v>Ｒ4</v>
      </c>
      <c r="C120" s="1514"/>
      <c r="D120" s="1515"/>
      <c r="E120" s="1518"/>
      <c r="F120" s="1519"/>
      <c r="G120" s="1520"/>
      <c r="H120" s="1408"/>
      <c r="I120" s="1409"/>
      <c r="J120" s="1409"/>
      <c r="K120" s="1409"/>
      <c r="L120" s="1409"/>
      <c r="M120" s="1409"/>
      <c r="N120" s="1409"/>
      <c r="O120" s="1410"/>
      <c r="P120" s="1526"/>
      <c r="Q120" s="1524" t="s">
        <v>168</v>
      </c>
      <c r="R120" s="1001"/>
    </row>
    <row r="121" spans="1:20" ht="15.75" customHeight="1">
      <c r="A121" s="1452"/>
      <c r="B121" s="1513"/>
      <c r="C121" s="1516"/>
      <c r="D121" s="1517"/>
      <c r="E121" s="1521"/>
      <c r="F121" s="1522"/>
      <c r="G121" s="1523"/>
      <c r="H121" s="1414"/>
      <c r="I121" s="1415"/>
      <c r="J121" s="1415"/>
      <c r="K121" s="1415"/>
      <c r="L121" s="1415"/>
      <c r="M121" s="1415"/>
      <c r="N121" s="1415"/>
      <c r="O121" s="1416"/>
      <c r="P121" s="1430"/>
      <c r="Q121" s="1525"/>
      <c r="R121" s="1001"/>
    </row>
    <row r="122" spans="1:20" ht="15.75" customHeight="1">
      <c r="A122" s="1446">
        <v>45</v>
      </c>
      <c r="B122" s="1512" t="str">
        <f t="shared" ref="B122" si="38">B120</f>
        <v>Ｒ4</v>
      </c>
      <c r="C122" s="1514"/>
      <c r="D122" s="1515"/>
      <c r="E122" s="1518"/>
      <c r="F122" s="1519"/>
      <c r="G122" s="1520"/>
      <c r="H122" s="1408"/>
      <c r="I122" s="1409"/>
      <c r="J122" s="1409"/>
      <c r="K122" s="1409"/>
      <c r="L122" s="1409"/>
      <c r="M122" s="1409"/>
      <c r="N122" s="1409"/>
      <c r="O122" s="1410"/>
      <c r="P122" s="1526"/>
      <c r="Q122" s="1524" t="s">
        <v>168</v>
      </c>
      <c r="R122" s="1001"/>
    </row>
    <row r="123" spans="1:20" ht="15.75" customHeight="1">
      <c r="A123" s="1449"/>
      <c r="B123" s="1513"/>
      <c r="C123" s="1516"/>
      <c r="D123" s="1517"/>
      <c r="E123" s="1521"/>
      <c r="F123" s="1522"/>
      <c r="G123" s="1523"/>
      <c r="H123" s="1414"/>
      <c r="I123" s="1415"/>
      <c r="J123" s="1415"/>
      <c r="K123" s="1415"/>
      <c r="L123" s="1415"/>
      <c r="M123" s="1415"/>
      <c r="N123" s="1415"/>
      <c r="O123" s="1416"/>
      <c r="P123" s="1430"/>
      <c r="Q123" s="1525"/>
      <c r="R123" s="1001"/>
    </row>
    <row r="124" spans="1:20" ht="15.75" customHeight="1">
      <c r="A124" s="1452">
        <v>46</v>
      </c>
      <c r="B124" s="1512" t="str">
        <f t="shared" ref="B124" si="39">B122</f>
        <v>Ｒ4</v>
      </c>
      <c r="C124" s="1514"/>
      <c r="D124" s="1515"/>
      <c r="E124" s="1518"/>
      <c r="F124" s="1519"/>
      <c r="G124" s="1520"/>
      <c r="H124" s="1408"/>
      <c r="I124" s="1409"/>
      <c r="J124" s="1409"/>
      <c r="K124" s="1409"/>
      <c r="L124" s="1409"/>
      <c r="M124" s="1409"/>
      <c r="N124" s="1409"/>
      <c r="O124" s="1410"/>
      <c r="P124" s="1526"/>
      <c r="Q124" s="1524" t="s">
        <v>168</v>
      </c>
      <c r="R124" s="1001"/>
    </row>
    <row r="125" spans="1:20" ht="15.75" customHeight="1">
      <c r="A125" s="1452"/>
      <c r="B125" s="1513"/>
      <c r="C125" s="1516"/>
      <c r="D125" s="1517"/>
      <c r="E125" s="1521"/>
      <c r="F125" s="1522"/>
      <c r="G125" s="1523"/>
      <c r="H125" s="1414"/>
      <c r="I125" s="1415"/>
      <c r="J125" s="1415"/>
      <c r="K125" s="1415"/>
      <c r="L125" s="1415"/>
      <c r="M125" s="1415"/>
      <c r="N125" s="1415"/>
      <c r="O125" s="1416"/>
      <c r="P125" s="1430"/>
      <c r="Q125" s="1525"/>
      <c r="R125" s="1001"/>
    </row>
    <row r="126" spans="1:20" ht="15.75" customHeight="1">
      <c r="A126" s="1446">
        <v>47</v>
      </c>
      <c r="B126" s="1512" t="str">
        <f t="shared" ref="B126" si="40">B124</f>
        <v>Ｒ4</v>
      </c>
      <c r="C126" s="1514"/>
      <c r="D126" s="1515"/>
      <c r="E126" s="1518"/>
      <c r="F126" s="1519"/>
      <c r="G126" s="1520"/>
      <c r="H126" s="1408"/>
      <c r="I126" s="1409"/>
      <c r="J126" s="1409"/>
      <c r="K126" s="1409"/>
      <c r="L126" s="1409"/>
      <c r="M126" s="1409"/>
      <c r="N126" s="1409"/>
      <c r="O126" s="1410"/>
      <c r="P126" s="1526"/>
      <c r="Q126" s="1524" t="s">
        <v>168</v>
      </c>
      <c r="R126" s="1001"/>
    </row>
    <row r="127" spans="1:20" ht="15.75" customHeight="1">
      <c r="A127" s="1449"/>
      <c r="B127" s="1513"/>
      <c r="C127" s="1516"/>
      <c r="D127" s="1517"/>
      <c r="E127" s="1521"/>
      <c r="F127" s="1522"/>
      <c r="G127" s="1523"/>
      <c r="H127" s="1414"/>
      <c r="I127" s="1415"/>
      <c r="J127" s="1415"/>
      <c r="K127" s="1415"/>
      <c r="L127" s="1415"/>
      <c r="M127" s="1415"/>
      <c r="N127" s="1415"/>
      <c r="O127" s="1416"/>
      <c r="P127" s="1430"/>
      <c r="Q127" s="1525"/>
      <c r="R127" s="1001"/>
    </row>
    <row r="128" spans="1:20" ht="15.75" customHeight="1">
      <c r="A128" s="1452">
        <v>48</v>
      </c>
      <c r="B128" s="1512" t="str">
        <f t="shared" ref="B128" si="41">B126</f>
        <v>Ｒ4</v>
      </c>
      <c r="C128" s="1514"/>
      <c r="D128" s="1515"/>
      <c r="E128" s="1518"/>
      <c r="F128" s="1519"/>
      <c r="G128" s="1520"/>
      <c r="H128" s="1408"/>
      <c r="I128" s="1409"/>
      <c r="J128" s="1409"/>
      <c r="K128" s="1409"/>
      <c r="L128" s="1409"/>
      <c r="M128" s="1409"/>
      <c r="N128" s="1409"/>
      <c r="O128" s="1410"/>
      <c r="P128" s="1526"/>
      <c r="Q128" s="1524" t="s">
        <v>168</v>
      </c>
      <c r="R128" s="1001"/>
    </row>
    <row r="129" spans="1:18" ht="15.75" customHeight="1">
      <c r="A129" s="1452"/>
      <c r="B129" s="1513"/>
      <c r="C129" s="1516"/>
      <c r="D129" s="1517"/>
      <c r="E129" s="1521"/>
      <c r="F129" s="1522"/>
      <c r="G129" s="1523"/>
      <c r="H129" s="1414"/>
      <c r="I129" s="1415"/>
      <c r="J129" s="1415"/>
      <c r="K129" s="1415"/>
      <c r="L129" s="1415"/>
      <c r="M129" s="1415"/>
      <c r="N129" s="1415"/>
      <c r="O129" s="1416"/>
      <c r="P129" s="1430"/>
      <c r="Q129" s="1525"/>
      <c r="R129" s="1001"/>
    </row>
    <row r="130" spans="1:18" ht="15.75" customHeight="1">
      <c r="A130" s="1446">
        <v>49</v>
      </c>
      <c r="B130" s="1512" t="str">
        <f t="shared" ref="B130" si="42">B128</f>
        <v>Ｒ4</v>
      </c>
      <c r="C130" s="1514"/>
      <c r="D130" s="1515"/>
      <c r="E130" s="1518"/>
      <c r="F130" s="1519"/>
      <c r="G130" s="1520"/>
      <c r="H130" s="1408"/>
      <c r="I130" s="1409"/>
      <c r="J130" s="1409"/>
      <c r="K130" s="1409"/>
      <c r="L130" s="1409"/>
      <c r="M130" s="1409"/>
      <c r="N130" s="1409"/>
      <c r="O130" s="1410"/>
      <c r="P130" s="1526"/>
      <c r="Q130" s="1524" t="s">
        <v>168</v>
      </c>
      <c r="R130" s="1001"/>
    </row>
    <row r="131" spans="1:18" ht="15.75" customHeight="1">
      <c r="A131" s="1449"/>
      <c r="B131" s="1513"/>
      <c r="C131" s="1516"/>
      <c r="D131" s="1517"/>
      <c r="E131" s="1521"/>
      <c r="F131" s="1522"/>
      <c r="G131" s="1523"/>
      <c r="H131" s="1414"/>
      <c r="I131" s="1415"/>
      <c r="J131" s="1415"/>
      <c r="K131" s="1415"/>
      <c r="L131" s="1415"/>
      <c r="M131" s="1415"/>
      <c r="N131" s="1415"/>
      <c r="O131" s="1416"/>
      <c r="P131" s="1430"/>
      <c r="Q131" s="1525"/>
      <c r="R131" s="1001"/>
    </row>
    <row r="132" spans="1:18" ht="15.75" customHeight="1">
      <c r="A132" s="1452">
        <v>50</v>
      </c>
      <c r="B132" s="1512" t="str">
        <f t="shared" ref="B132" si="43">B130</f>
        <v>Ｒ4</v>
      </c>
      <c r="C132" s="1514"/>
      <c r="D132" s="1515"/>
      <c r="E132" s="1518"/>
      <c r="F132" s="1519"/>
      <c r="G132" s="1520"/>
      <c r="H132" s="1408"/>
      <c r="I132" s="1409"/>
      <c r="J132" s="1409"/>
      <c r="K132" s="1409"/>
      <c r="L132" s="1409"/>
      <c r="M132" s="1409"/>
      <c r="N132" s="1409"/>
      <c r="O132" s="1410"/>
      <c r="P132" s="1526"/>
      <c r="Q132" s="1524" t="s">
        <v>168</v>
      </c>
      <c r="R132" s="1001"/>
    </row>
    <row r="133" spans="1:18" ht="15.75" customHeight="1">
      <c r="A133" s="1452"/>
      <c r="B133" s="1513"/>
      <c r="C133" s="1516"/>
      <c r="D133" s="1517"/>
      <c r="E133" s="1521"/>
      <c r="F133" s="1522"/>
      <c r="G133" s="1523"/>
      <c r="H133" s="1414"/>
      <c r="I133" s="1415"/>
      <c r="J133" s="1415"/>
      <c r="K133" s="1415"/>
      <c r="L133" s="1415"/>
      <c r="M133" s="1415"/>
      <c r="N133" s="1415"/>
      <c r="O133" s="1416"/>
      <c r="P133" s="1430"/>
      <c r="Q133" s="1525"/>
      <c r="R133" s="1001"/>
    </row>
    <row r="134" spans="1:18" ht="15.75" customHeight="1">
      <c r="A134" s="1446">
        <v>51</v>
      </c>
      <c r="B134" s="1512" t="str">
        <f t="shared" ref="B134" si="44">B132</f>
        <v>Ｒ4</v>
      </c>
      <c r="C134" s="1514"/>
      <c r="D134" s="1515"/>
      <c r="E134" s="1518"/>
      <c r="F134" s="1519"/>
      <c r="G134" s="1520"/>
      <c r="H134" s="1408"/>
      <c r="I134" s="1409"/>
      <c r="J134" s="1409"/>
      <c r="K134" s="1409"/>
      <c r="L134" s="1409"/>
      <c r="M134" s="1409"/>
      <c r="N134" s="1409"/>
      <c r="O134" s="1410"/>
      <c r="P134" s="1526"/>
      <c r="Q134" s="1524" t="s">
        <v>168</v>
      </c>
      <c r="R134" s="1001"/>
    </row>
    <row r="135" spans="1:18" ht="15.75" customHeight="1">
      <c r="A135" s="1449"/>
      <c r="B135" s="1513"/>
      <c r="C135" s="1516"/>
      <c r="D135" s="1517"/>
      <c r="E135" s="1521"/>
      <c r="F135" s="1522"/>
      <c r="G135" s="1523"/>
      <c r="H135" s="1414"/>
      <c r="I135" s="1415"/>
      <c r="J135" s="1415"/>
      <c r="K135" s="1415"/>
      <c r="L135" s="1415"/>
      <c r="M135" s="1415"/>
      <c r="N135" s="1415"/>
      <c r="O135" s="1416"/>
      <c r="P135" s="1430"/>
      <c r="Q135" s="1525"/>
      <c r="R135" s="1001"/>
    </row>
    <row r="136" spans="1:18" ht="15.75" customHeight="1">
      <c r="A136" s="1452">
        <v>52</v>
      </c>
      <c r="B136" s="1512" t="str">
        <f t="shared" ref="B136" si="45">B134</f>
        <v>Ｒ4</v>
      </c>
      <c r="C136" s="1514"/>
      <c r="D136" s="1515"/>
      <c r="E136" s="1518"/>
      <c r="F136" s="1519"/>
      <c r="G136" s="1520"/>
      <c r="H136" s="1408"/>
      <c r="I136" s="1409"/>
      <c r="J136" s="1409"/>
      <c r="K136" s="1409"/>
      <c r="L136" s="1409"/>
      <c r="M136" s="1409"/>
      <c r="N136" s="1409"/>
      <c r="O136" s="1410"/>
      <c r="P136" s="1526"/>
      <c r="Q136" s="1524" t="s">
        <v>168</v>
      </c>
      <c r="R136" s="1001"/>
    </row>
    <row r="137" spans="1:18" ht="15.75" customHeight="1">
      <c r="A137" s="1452"/>
      <c r="B137" s="1513"/>
      <c r="C137" s="1516"/>
      <c r="D137" s="1517"/>
      <c r="E137" s="1521"/>
      <c r="F137" s="1522"/>
      <c r="G137" s="1523"/>
      <c r="H137" s="1414"/>
      <c r="I137" s="1415"/>
      <c r="J137" s="1415"/>
      <c r="K137" s="1415"/>
      <c r="L137" s="1415"/>
      <c r="M137" s="1415"/>
      <c r="N137" s="1415"/>
      <c r="O137" s="1416"/>
      <c r="P137" s="1430"/>
      <c r="Q137" s="1525"/>
      <c r="R137" s="1001"/>
    </row>
    <row r="138" spans="1:18" ht="15.75" customHeight="1">
      <c r="A138" s="1446">
        <v>53</v>
      </c>
      <c r="B138" s="1512" t="str">
        <f t="shared" ref="B138" si="46">B136</f>
        <v>Ｒ4</v>
      </c>
      <c r="C138" s="1514"/>
      <c r="D138" s="1515"/>
      <c r="E138" s="1518"/>
      <c r="F138" s="1519"/>
      <c r="G138" s="1520"/>
      <c r="H138" s="1408"/>
      <c r="I138" s="1409"/>
      <c r="J138" s="1409"/>
      <c r="K138" s="1409"/>
      <c r="L138" s="1409"/>
      <c r="M138" s="1409"/>
      <c r="N138" s="1409"/>
      <c r="O138" s="1410"/>
      <c r="P138" s="1526"/>
      <c r="Q138" s="1524" t="s">
        <v>168</v>
      </c>
      <c r="R138" s="1001"/>
    </row>
    <row r="139" spans="1:18" ht="15.75" customHeight="1">
      <c r="A139" s="1449"/>
      <c r="B139" s="1513"/>
      <c r="C139" s="1516"/>
      <c r="D139" s="1517"/>
      <c r="E139" s="1521"/>
      <c r="F139" s="1522"/>
      <c r="G139" s="1523"/>
      <c r="H139" s="1414"/>
      <c r="I139" s="1415"/>
      <c r="J139" s="1415"/>
      <c r="K139" s="1415"/>
      <c r="L139" s="1415"/>
      <c r="M139" s="1415"/>
      <c r="N139" s="1415"/>
      <c r="O139" s="1416"/>
      <c r="P139" s="1430"/>
      <c r="Q139" s="1525"/>
      <c r="R139" s="1001"/>
    </row>
    <row r="140" spans="1:18" ht="15.75" customHeight="1">
      <c r="A140" s="1452">
        <v>54</v>
      </c>
      <c r="B140" s="1512" t="str">
        <f t="shared" ref="B140" si="47">B138</f>
        <v>Ｒ4</v>
      </c>
      <c r="C140" s="1514"/>
      <c r="D140" s="1515"/>
      <c r="E140" s="1518"/>
      <c r="F140" s="1519"/>
      <c r="G140" s="1520"/>
      <c r="H140" s="1408"/>
      <c r="I140" s="1409"/>
      <c r="J140" s="1409"/>
      <c r="K140" s="1409"/>
      <c r="L140" s="1409"/>
      <c r="M140" s="1409"/>
      <c r="N140" s="1409"/>
      <c r="O140" s="1410"/>
      <c r="P140" s="1526"/>
      <c r="Q140" s="1524" t="s">
        <v>168</v>
      </c>
      <c r="R140" s="1001"/>
    </row>
    <row r="141" spans="1:18" ht="15.75" customHeight="1">
      <c r="A141" s="1452"/>
      <c r="B141" s="1513"/>
      <c r="C141" s="1516"/>
      <c r="D141" s="1517"/>
      <c r="E141" s="1521"/>
      <c r="F141" s="1522"/>
      <c r="G141" s="1523"/>
      <c r="H141" s="1414"/>
      <c r="I141" s="1415"/>
      <c r="J141" s="1415"/>
      <c r="K141" s="1415"/>
      <c r="L141" s="1415"/>
      <c r="M141" s="1415"/>
      <c r="N141" s="1415"/>
      <c r="O141" s="1416"/>
      <c r="P141" s="1430"/>
      <c r="Q141" s="1525"/>
      <c r="R141" s="1001"/>
    </row>
    <row r="142" spans="1:18" ht="15.75" customHeight="1">
      <c r="A142" s="1446">
        <v>55</v>
      </c>
      <c r="B142" s="1512" t="str">
        <f t="shared" ref="B142" si="48">B140</f>
        <v>Ｒ4</v>
      </c>
      <c r="C142" s="1514"/>
      <c r="D142" s="1515"/>
      <c r="E142" s="1518"/>
      <c r="F142" s="1519"/>
      <c r="G142" s="1520"/>
      <c r="H142" s="1408"/>
      <c r="I142" s="1409"/>
      <c r="J142" s="1409"/>
      <c r="K142" s="1409"/>
      <c r="L142" s="1409"/>
      <c r="M142" s="1409"/>
      <c r="N142" s="1409"/>
      <c r="O142" s="1410"/>
      <c r="P142" s="1526"/>
      <c r="Q142" s="1524" t="s">
        <v>168</v>
      </c>
      <c r="R142" s="1001"/>
    </row>
    <row r="143" spans="1:18" ht="15.75" customHeight="1">
      <c r="A143" s="1449"/>
      <c r="B143" s="1513"/>
      <c r="C143" s="1516"/>
      <c r="D143" s="1517"/>
      <c r="E143" s="1521"/>
      <c r="F143" s="1522"/>
      <c r="G143" s="1523"/>
      <c r="H143" s="1414"/>
      <c r="I143" s="1415"/>
      <c r="J143" s="1415"/>
      <c r="K143" s="1415"/>
      <c r="L143" s="1415"/>
      <c r="M143" s="1415"/>
      <c r="N143" s="1415"/>
      <c r="O143" s="1416"/>
      <c r="P143" s="1430"/>
      <c r="Q143" s="1525"/>
      <c r="R143" s="1001"/>
    </row>
    <row r="144" spans="1:18" ht="15.75" customHeight="1">
      <c r="A144" s="1452">
        <v>56</v>
      </c>
      <c r="B144" s="1512" t="str">
        <f t="shared" ref="B144" si="49">B142</f>
        <v>Ｒ4</v>
      </c>
      <c r="C144" s="1514"/>
      <c r="D144" s="1515"/>
      <c r="E144" s="1518"/>
      <c r="F144" s="1519"/>
      <c r="G144" s="1520"/>
      <c r="H144" s="1408"/>
      <c r="I144" s="1409"/>
      <c r="J144" s="1409"/>
      <c r="K144" s="1409"/>
      <c r="L144" s="1409"/>
      <c r="M144" s="1409"/>
      <c r="N144" s="1409"/>
      <c r="O144" s="1410"/>
      <c r="P144" s="1526"/>
      <c r="Q144" s="1524" t="s">
        <v>168</v>
      </c>
      <c r="R144" s="1001"/>
    </row>
    <row r="145" spans="1:18" ht="15.75" customHeight="1">
      <c r="A145" s="1452"/>
      <c r="B145" s="1513"/>
      <c r="C145" s="1516"/>
      <c r="D145" s="1517"/>
      <c r="E145" s="1521"/>
      <c r="F145" s="1522"/>
      <c r="G145" s="1523"/>
      <c r="H145" s="1414"/>
      <c r="I145" s="1415"/>
      <c r="J145" s="1415"/>
      <c r="K145" s="1415"/>
      <c r="L145" s="1415"/>
      <c r="M145" s="1415"/>
      <c r="N145" s="1415"/>
      <c r="O145" s="1416"/>
      <c r="P145" s="1430"/>
      <c r="Q145" s="1525"/>
      <c r="R145" s="1001"/>
    </row>
    <row r="146" spans="1:18" ht="15.75" customHeight="1">
      <c r="A146" s="1446">
        <v>57</v>
      </c>
      <c r="B146" s="1512" t="str">
        <f t="shared" ref="B146" si="50">B144</f>
        <v>Ｒ4</v>
      </c>
      <c r="C146" s="1514"/>
      <c r="D146" s="1515"/>
      <c r="E146" s="1518"/>
      <c r="F146" s="1519"/>
      <c r="G146" s="1520"/>
      <c r="H146" s="1408"/>
      <c r="I146" s="1409"/>
      <c r="J146" s="1409"/>
      <c r="K146" s="1409"/>
      <c r="L146" s="1409"/>
      <c r="M146" s="1409"/>
      <c r="N146" s="1409"/>
      <c r="O146" s="1410"/>
      <c r="P146" s="1526"/>
      <c r="Q146" s="1524" t="s">
        <v>168</v>
      </c>
      <c r="R146" s="1001"/>
    </row>
    <row r="147" spans="1:18" ht="15.75" customHeight="1">
      <c r="A147" s="1449"/>
      <c r="B147" s="1513"/>
      <c r="C147" s="1516"/>
      <c r="D147" s="1517"/>
      <c r="E147" s="1521"/>
      <c r="F147" s="1522"/>
      <c r="G147" s="1523"/>
      <c r="H147" s="1414"/>
      <c r="I147" s="1415"/>
      <c r="J147" s="1415"/>
      <c r="K147" s="1415"/>
      <c r="L147" s="1415"/>
      <c r="M147" s="1415"/>
      <c r="N147" s="1415"/>
      <c r="O147" s="1416"/>
      <c r="P147" s="1430"/>
      <c r="Q147" s="1525"/>
      <c r="R147" s="1001"/>
    </row>
    <row r="148" spans="1:18" ht="15.75" customHeight="1">
      <c r="A148" s="1452">
        <v>58</v>
      </c>
      <c r="B148" s="1512" t="str">
        <f t="shared" ref="B148" si="51">B146</f>
        <v>Ｒ4</v>
      </c>
      <c r="C148" s="1514"/>
      <c r="D148" s="1515"/>
      <c r="E148" s="1518"/>
      <c r="F148" s="1519"/>
      <c r="G148" s="1520"/>
      <c r="H148" s="1408"/>
      <c r="I148" s="1409"/>
      <c r="J148" s="1409"/>
      <c r="K148" s="1409"/>
      <c r="L148" s="1409"/>
      <c r="M148" s="1409"/>
      <c r="N148" s="1409"/>
      <c r="O148" s="1410"/>
      <c r="P148" s="1526"/>
      <c r="Q148" s="1524" t="s">
        <v>168</v>
      </c>
      <c r="R148" s="1001"/>
    </row>
    <row r="149" spans="1:18" ht="15.75" customHeight="1">
      <c r="A149" s="1452"/>
      <c r="B149" s="1513"/>
      <c r="C149" s="1516"/>
      <c r="D149" s="1517"/>
      <c r="E149" s="1521"/>
      <c r="F149" s="1522"/>
      <c r="G149" s="1523"/>
      <c r="H149" s="1414"/>
      <c r="I149" s="1415"/>
      <c r="J149" s="1415"/>
      <c r="K149" s="1415"/>
      <c r="L149" s="1415"/>
      <c r="M149" s="1415"/>
      <c r="N149" s="1415"/>
      <c r="O149" s="1416"/>
      <c r="P149" s="1430"/>
      <c r="Q149" s="1525"/>
      <c r="R149" s="1001"/>
    </row>
    <row r="150" spans="1:18" ht="15.75" customHeight="1">
      <c r="A150" s="1446">
        <v>59</v>
      </c>
      <c r="B150" s="1512" t="str">
        <f t="shared" ref="B150" si="52">B148</f>
        <v>Ｒ4</v>
      </c>
      <c r="C150" s="1514"/>
      <c r="D150" s="1515"/>
      <c r="E150" s="1518"/>
      <c r="F150" s="1519"/>
      <c r="G150" s="1520"/>
      <c r="H150" s="1408"/>
      <c r="I150" s="1409"/>
      <c r="J150" s="1409"/>
      <c r="K150" s="1409"/>
      <c r="L150" s="1409"/>
      <c r="M150" s="1409"/>
      <c r="N150" s="1409"/>
      <c r="O150" s="1410"/>
      <c r="P150" s="1526"/>
      <c r="Q150" s="1524" t="s">
        <v>168</v>
      </c>
      <c r="R150" s="1001"/>
    </row>
    <row r="151" spans="1:18" ht="15.75" customHeight="1">
      <c r="A151" s="1449"/>
      <c r="B151" s="1513"/>
      <c r="C151" s="1516"/>
      <c r="D151" s="1517"/>
      <c r="E151" s="1521"/>
      <c r="F151" s="1522"/>
      <c r="G151" s="1523"/>
      <c r="H151" s="1414"/>
      <c r="I151" s="1415"/>
      <c r="J151" s="1415"/>
      <c r="K151" s="1415"/>
      <c r="L151" s="1415"/>
      <c r="M151" s="1415"/>
      <c r="N151" s="1415"/>
      <c r="O151" s="1416"/>
      <c r="P151" s="1430"/>
      <c r="Q151" s="1525"/>
      <c r="R151" s="1001"/>
    </row>
    <row r="152" spans="1:18" ht="15.75" customHeight="1">
      <c r="A152" s="1527">
        <v>60</v>
      </c>
      <c r="B152" s="1512" t="str">
        <f t="shared" ref="B152" si="53">B150</f>
        <v>Ｒ4</v>
      </c>
      <c r="C152" s="1514"/>
      <c r="D152" s="1515"/>
      <c r="E152" s="1518"/>
      <c r="F152" s="1519"/>
      <c r="G152" s="1520"/>
      <c r="H152" s="1408"/>
      <c r="I152" s="1409"/>
      <c r="J152" s="1409"/>
      <c r="K152" s="1409"/>
      <c r="L152" s="1409"/>
      <c r="M152" s="1409"/>
      <c r="N152" s="1409"/>
      <c r="O152" s="1410"/>
      <c r="P152" s="1526"/>
      <c r="Q152" s="1524" t="s">
        <v>168</v>
      </c>
      <c r="R152" s="1001"/>
    </row>
    <row r="153" spans="1:18" ht="15.75" customHeight="1">
      <c r="A153" s="1528"/>
      <c r="B153" s="1513"/>
      <c r="C153" s="1516"/>
      <c r="D153" s="1517"/>
      <c r="E153" s="1521"/>
      <c r="F153" s="1522"/>
      <c r="G153" s="1523"/>
      <c r="H153" s="1414"/>
      <c r="I153" s="1415"/>
      <c r="J153" s="1415"/>
      <c r="K153" s="1415"/>
      <c r="L153" s="1415"/>
      <c r="M153" s="1415"/>
      <c r="N153" s="1415"/>
      <c r="O153" s="1416"/>
      <c r="P153" s="1430"/>
      <c r="Q153" s="1525"/>
      <c r="R153" s="1001"/>
    </row>
    <row r="154" spans="1:18" s="415" customFormat="1">
      <c r="A154" s="207" t="s">
        <v>104</v>
      </c>
      <c r="B154" s="1529" t="s">
        <v>528</v>
      </c>
      <c r="C154" s="1530"/>
      <c r="D154" s="1530"/>
      <c r="E154" s="1530"/>
      <c r="F154" s="1530"/>
      <c r="G154" s="1530"/>
      <c r="H154" s="1530"/>
      <c r="I154" s="1530"/>
      <c r="J154" s="1530"/>
      <c r="K154" s="1530"/>
      <c r="L154" s="1530"/>
      <c r="M154" s="1530"/>
      <c r="N154" s="1530"/>
      <c r="O154" s="1530"/>
      <c r="P154" s="1530"/>
      <c r="Q154" s="999"/>
      <c r="R154" s="1003"/>
    </row>
    <row r="155" spans="1:18" s="415" customFormat="1">
      <c r="A155" s="207" t="s">
        <v>105</v>
      </c>
      <c r="B155" s="1529" t="s">
        <v>119</v>
      </c>
      <c r="C155" s="1530"/>
      <c r="D155" s="1530"/>
      <c r="E155" s="1530"/>
      <c r="F155" s="1530"/>
      <c r="G155" s="1530"/>
      <c r="H155" s="1530"/>
      <c r="I155" s="1530"/>
      <c r="J155" s="1530"/>
      <c r="K155" s="1530"/>
      <c r="L155" s="1530"/>
      <c r="M155" s="1530"/>
      <c r="N155" s="1530"/>
      <c r="O155" s="1530"/>
      <c r="P155" s="1530"/>
      <c r="Q155" s="1530"/>
      <c r="R155" s="1003"/>
    </row>
    <row r="156" spans="1:18" ht="15.75" customHeight="1"/>
  </sheetData>
  <mergeCells count="525">
    <mergeCell ref="B154:P154"/>
    <mergeCell ref="B155:Q155"/>
    <mergeCell ref="Q150:Q151"/>
    <mergeCell ref="E151:G151"/>
    <mergeCell ref="A152:A153"/>
    <mergeCell ref="B152:B153"/>
    <mergeCell ref="C152:D153"/>
    <mergeCell ref="E152:G152"/>
    <mergeCell ref="H152:O153"/>
    <mergeCell ref="P152:P153"/>
    <mergeCell ref="Q152:Q153"/>
    <mergeCell ref="E153:G153"/>
    <mergeCell ref="A150:A151"/>
    <mergeCell ref="B150:B151"/>
    <mergeCell ref="C150:D151"/>
    <mergeCell ref="E150:G150"/>
    <mergeCell ref="H150:O151"/>
    <mergeCell ref="P150:P151"/>
    <mergeCell ref="Q146:Q147"/>
    <mergeCell ref="E147:G147"/>
    <mergeCell ref="A148:A149"/>
    <mergeCell ref="B148:B149"/>
    <mergeCell ref="C148:D149"/>
    <mergeCell ref="E148:G148"/>
    <mergeCell ref="H148:O149"/>
    <mergeCell ref="P148:P149"/>
    <mergeCell ref="Q148:Q149"/>
    <mergeCell ref="E149:G149"/>
    <mergeCell ref="A146:A147"/>
    <mergeCell ref="B146:B147"/>
    <mergeCell ref="C146:D147"/>
    <mergeCell ref="E146:G146"/>
    <mergeCell ref="H146:O147"/>
    <mergeCell ref="P146:P147"/>
    <mergeCell ref="Q142:Q143"/>
    <mergeCell ref="E143:G143"/>
    <mergeCell ref="A144:A145"/>
    <mergeCell ref="B144:B145"/>
    <mergeCell ref="C144:D145"/>
    <mergeCell ref="E144:G144"/>
    <mergeCell ref="H144:O145"/>
    <mergeCell ref="P144:P145"/>
    <mergeCell ref="Q144:Q145"/>
    <mergeCell ref="E145:G145"/>
    <mergeCell ref="A142:A143"/>
    <mergeCell ref="B142:B143"/>
    <mergeCell ref="C142:D143"/>
    <mergeCell ref="E142:G142"/>
    <mergeCell ref="H142:O143"/>
    <mergeCell ref="P142:P143"/>
    <mergeCell ref="Q138:Q139"/>
    <mergeCell ref="E139:G139"/>
    <mergeCell ref="A140:A141"/>
    <mergeCell ref="B140:B141"/>
    <mergeCell ref="C140:D141"/>
    <mergeCell ref="E140:G140"/>
    <mergeCell ref="H140:O141"/>
    <mergeCell ref="P140:P141"/>
    <mergeCell ref="Q140:Q141"/>
    <mergeCell ref="E141:G141"/>
    <mergeCell ref="A138:A139"/>
    <mergeCell ref="B138:B139"/>
    <mergeCell ref="C138:D139"/>
    <mergeCell ref="E138:G138"/>
    <mergeCell ref="H138:O139"/>
    <mergeCell ref="P138:P139"/>
    <mergeCell ref="Q134:Q135"/>
    <mergeCell ref="E135:G135"/>
    <mergeCell ref="A136:A137"/>
    <mergeCell ref="B136:B137"/>
    <mergeCell ref="C136:D137"/>
    <mergeCell ref="E136:G136"/>
    <mergeCell ref="H136:O137"/>
    <mergeCell ref="P136:P137"/>
    <mergeCell ref="Q136:Q137"/>
    <mergeCell ref="E137:G137"/>
    <mergeCell ref="A134:A135"/>
    <mergeCell ref="B134:B135"/>
    <mergeCell ref="C134:D135"/>
    <mergeCell ref="E134:G134"/>
    <mergeCell ref="H134:O135"/>
    <mergeCell ref="P134:P135"/>
    <mergeCell ref="Q130:Q131"/>
    <mergeCell ref="E131:G131"/>
    <mergeCell ref="A132:A133"/>
    <mergeCell ref="B132:B133"/>
    <mergeCell ref="C132:D133"/>
    <mergeCell ref="E132:G132"/>
    <mergeCell ref="H132:O133"/>
    <mergeCell ref="P132:P133"/>
    <mergeCell ref="Q132:Q133"/>
    <mergeCell ref="E133:G133"/>
    <mergeCell ref="A130:A131"/>
    <mergeCell ref="B130:B131"/>
    <mergeCell ref="C130:D131"/>
    <mergeCell ref="E130:G130"/>
    <mergeCell ref="H130:O131"/>
    <mergeCell ref="P130:P131"/>
    <mergeCell ref="Q126:Q127"/>
    <mergeCell ref="E127:G127"/>
    <mergeCell ref="A128:A129"/>
    <mergeCell ref="B128:B129"/>
    <mergeCell ref="C128:D129"/>
    <mergeCell ref="E128:G128"/>
    <mergeCell ref="H128:O129"/>
    <mergeCell ref="P128:P129"/>
    <mergeCell ref="Q128:Q129"/>
    <mergeCell ref="E129:G129"/>
    <mergeCell ref="A126:A127"/>
    <mergeCell ref="B126:B127"/>
    <mergeCell ref="C126:D127"/>
    <mergeCell ref="E126:G126"/>
    <mergeCell ref="H126:O127"/>
    <mergeCell ref="P126:P127"/>
    <mergeCell ref="Q122:Q123"/>
    <mergeCell ref="E123:G123"/>
    <mergeCell ref="A124:A125"/>
    <mergeCell ref="B124:B125"/>
    <mergeCell ref="C124:D125"/>
    <mergeCell ref="E124:G124"/>
    <mergeCell ref="H124:O125"/>
    <mergeCell ref="P124:P125"/>
    <mergeCell ref="Q124:Q125"/>
    <mergeCell ref="E125:G125"/>
    <mergeCell ref="A122:A123"/>
    <mergeCell ref="B122:B123"/>
    <mergeCell ref="C122:D123"/>
    <mergeCell ref="E122:G122"/>
    <mergeCell ref="H122:O123"/>
    <mergeCell ref="P122:P123"/>
    <mergeCell ref="Q118:Q119"/>
    <mergeCell ref="E119:G119"/>
    <mergeCell ref="A120:A121"/>
    <mergeCell ref="B120:B121"/>
    <mergeCell ref="C120:D121"/>
    <mergeCell ref="E120:G120"/>
    <mergeCell ref="H120:O121"/>
    <mergeCell ref="P120:P121"/>
    <mergeCell ref="Q120:Q121"/>
    <mergeCell ref="E121:G121"/>
    <mergeCell ref="A118:A119"/>
    <mergeCell ref="B118:B119"/>
    <mergeCell ref="C118:D119"/>
    <mergeCell ref="E118:G118"/>
    <mergeCell ref="H118:O119"/>
    <mergeCell ref="P118:P119"/>
    <mergeCell ref="Q114:Q115"/>
    <mergeCell ref="E115:G115"/>
    <mergeCell ref="A116:A117"/>
    <mergeCell ref="B116:B117"/>
    <mergeCell ref="C116:D117"/>
    <mergeCell ref="E116:G116"/>
    <mergeCell ref="H116:O117"/>
    <mergeCell ref="P116:P117"/>
    <mergeCell ref="Q116:Q117"/>
    <mergeCell ref="E117:G117"/>
    <mergeCell ref="A114:A115"/>
    <mergeCell ref="B114:B115"/>
    <mergeCell ref="C114:D115"/>
    <mergeCell ref="E114:G114"/>
    <mergeCell ref="H114:O115"/>
    <mergeCell ref="P114:P115"/>
    <mergeCell ref="D110:E110"/>
    <mergeCell ref="F110:Q110"/>
    <mergeCell ref="C112:D113"/>
    <mergeCell ref="E112:G112"/>
    <mergeCell ref="H112:O113"/>
    <mergeCell ref="P112:Q112"/>
    <mergeCell ref="E113:G113"/>
    <mergeCell ref="P113:Q113"/>
    <mergeCell ref="B102:P102"/>
    <mergeCell ref="B103:Q103"/>
    <mergeCell ref="A105:F105"/>
    <mergeCell ref="A106:E106"/>
    <mergeCell ref="A107:Q107"/>
    <mergeCell ref="D109:E109"/>
    <mergeCell ref="F109:Q109"/>
    <mergeCell ref="Q98:Q99"/>
    <mergeCell ref="E99:G99"/>
    <mergeCell ref="A100:A101"/>
    <mergeCell ref="B100:B101"/>
    <mergeCell ref="C100:D101"/>
    <mergeCell ref="E100:G100"/>
    <mergeCell ref="H100:O101"/>
    <mergeCell ref="P100:P101"/>
    <mergeCell ref="Q100:Q101"/>
    <mergeCell ref="E101:G101"/>
    <mergeCell ref="A98:A99"/>
    <mergeCell ref="B98:B99"/>
    <mergeCell ref="C98:D99"/>
    <mergeCell ref="E98:G98"/>
    <mergeCell ref="H98:O99"/>
    <mergeCell ref="P98:P99"/>
    <mergeCell ref="Q94:Q95"/>
    <mergeCell ref="E95:G95"/>
    <mergeCell ref="A96:A97"/>
    <mergeCell ref="B96:B97"/>
    <mergeCell ref="C96:D97"/>
    <mergeCell ref="E96:G96"/>
    <mergeCell ref="H96:O97"/>
    <mergeCell ref="P96:P97"/>
    <mergeCell ref="Q96:Q97"/>
    <mergeCell ref="E97:G97"/>
    <mergeCell ref="A94:A95"/>
    <mergeCell ref="B94:B95"/>
    <mergeCell ref="C94:D95"/>
    <mergeCell ref="E94:G94"/>
    <mergeCell ref="H94:O95"/>
    <mergeCell ref="P94:P95"/>
    <mergeCell ref="Q90:Q91"/>
    <mergeCell ref="E91:G91"/>
    <mergeCell ref="A92:A93"/>
    <mergeCell ref="B92:B93"/>
    <mergeCell ref="C92:D93"/>
    <mergeCell ref="E92:G92"/>
    <mergeCell ref="H92:O93"/>
    <mergeCell ref="P92:P93"/>
    <mergeCell ref="Q92:Q93"/>
    <mergeCell ref="E93:G93"/>
    <mergeCell ref="A90:A91"/>
    <mergeCell ref="B90:B91"/>
    <mergeCell ref="C90:D91"/>
    <mergeCell ref="E90:G90"/>
    <mergeCell ref="H90:O91"/>
    <mergeCell ref="P90:P91"/>
    <mergeCell ref="Q86:Q87"/>
    <mergeCell ref="E87:G87"/>
    <mergeCell ref="A88:A89"/>
    <mergeCell ref="B88:B89"/>
    <mergeCell ref="C88:D89"/>
    <mergeCell ref="E88:G88"/>
    <mergeCell ref="H88:O89"/>
    <mergeCell ref="P88:P89"/>
    <mergeCell ref="Q88:Q89"/>
    <mergeCell ref="E89:G89"/>
    <mergeCell ref="A86:A87"/>
    <mergeCell ref="B86:B87"/>
    <mergeCell ref="C86:D87"/>
    <mergeCell ref="E86:G86"/>
    <mergeCell ref="H86:O87"/>
    <mergeCell ref="P86:P87"/>
    <mergeCell ref="Q82:Q83"/>
    <mergeCell ref="E83:G83"/>
    <mergeCell ref="A84:A85"/>
    <mergeCell ref="B84:B85"/>
    <mergeCell ref="C84:D85"/>
    <mergeCell ref="E84:G84"/>
    <mergeCell ref="H84:O85"/>
    <mergeCell ref="P84:P85"/>
    <mergeCell ref="Q84:Q85"/>
    <mergeCell ref="E85:G85"/>
    <mergeCell ref="A82:A83"/>
    <mergeCell ref="B82:B83"/>
    <mergeCell ref="C82:D83"/>
    <mergeCell ref="E82:G82"/>
    <mergeCell ref="H82:O83"/>
    <mergeCell ref="P82:P83"/>
    <mergeCell ref="Q78:Q79"/>
    <mergeCell ref="E79:G79"/>
    <mergeCell ref="A80:A81"/>
    <mergeCell ref="B80:B81"/>
    <mergeCell ref="C80:D81"/>
    <mergeCell ref="E80:G80"/>
    <mergeCell ref="H80:O81"/>
    <mergeCell ref="P80:P81"/>
    <mergeCell ref="Q80:Q81"/>
    <mergeCell ref="E81:G81"/>
    <mergeCell ref="A78:A79"/>
    <mergeCell ref="B78:B79"/>
    <mergeCell ref="C78:D79"/>
    <mergeCell ref="E78:G78"/>
    <mergeCell ref="H78:O79"/>
    <mergeCell ref="P78:P79"/>
    <mergeCell ref="Q74:Q75"/>
    <mergeCell ref="E75:G75"/>
    <mergeCell ref="A76:A77"/>
    <mergeCell ref="B76:B77"/>
    <mergeCell ref="C76:D77"/>
    <mergeCell ref="E76:G76"/>
    <mergeCell ref="H76:O77"/>
    <mergeCell ref="P76:P77"/>
    <mergeCell ref="Q76:Q77"/>
    <mergeCell ref="E77:G77"/>
    <mergeCell ref="A74:A75"/>
    <mergeCell ref="B74:B75"/>
    <mergeCell ref="C74:D75"/>
    <mergeCell ref="E74:G74"/>
    <mergeCell ref="H74:O75"/>
    <mergeCell ref="P74:P75"/>
    <mergeCell ref="Q70:Q71"/>
    <mergeCell ref="E71:G71"/>
    <mergeCell ref="A72:A73"/>
    <mergeCell ref="B72:B73"/>
    <mergeCell ref="C72:D73"/>
    <mergeCell ref="E72:G72"/>
    <mergeCell ref="H72:O73"/>
    <mergeCell ref="P72:P73"/>
    <mergeCell ref="Q72:Q73"/>
    <mergeCell ref="E73:G73"/>
    <mergeCell ref="A70:A71"/>
    <mergeCell ref="B70:B71"/>
    <mergeCell ref="C70:D71"/>
    <mergeCell ref="E70:G70"/>
    <mergeCell ref="H70:O71"/>
    <mergeCell ref="P70:P71"/>
    <mergeCell ref="Q66:Q67"/>
    <mergeCell ref="E67:G67"/>
    <mergeCell ref="A68:A69"/>
    <mergeCell ref="B68:B69"/>
    <mergeCell ref="C68:D69"/>
    <mergeCell ref="E68:G68"/>
    <mergeCell ref="H68:O69"/>
    <mergeCell ref="P68:P69"/>
    <mergeCell ref="Q68:Q69"/>
    <mergeCell ref="E69:G69"/>
    <mergeCell ref="A66:A67"/>
    <mergeCell ref="B66:B67"/>
    <mergeCell ref="C66:D67"/>
    <mergeCell ref="E66:G66"/>
    <mergeCell ref="H66:O67"/>
    <mergeCell ref="P66:P67"/>
    <mergeCell ref="Q62:Q63"/>
    <mergeCell ref="E63:G63"/>
    <mergeCell ref="A64:A65"/>
    <mergeCell ref="B64:B65"/>
    <mergeCell ref="C64:D65"/>
    <mergeCell ref="E64:G64"/>
    <mergeCell ref="H64:O65"/>
    <mergeCell ref="P64:P65"/>
    <mergeCell ref="Q64:Q65"/>
    <mergeCell ref="E65:G65"/>
    <mergeCell ref="A62:A63"/>
    <mergeCell ref="B62:B63"/>
    <mergeCell ref="C62:D63"/>
    <mergeCell ref="E62:G62"/>
    <mergeCell ref="H62:O63"/>
    <mergeCell ref="P62:P63"/>
    <mergeCell ref="D58:E58"/>
    <mergeCell ref="F58:Q58"/>
    <mergeCell ref="C60:D61"/>
    <mergeCell ref="E60:G60"/>
    <mergeCell ref="H60:O61"/>
    <mergeCell ref="P60:Q60"/>
    <mergeCell ref="E61:G61"/>
    <mergeCell ref="P61:Q61"/>
    <mergeCell ref="B50:P50"/>
    <mergeCell ref="B51:Q51"/>
    <mergeCell ref="A53:F53"/>
    <mergeCell ref="A54:E54"/>
    <mergeCell ref="A55:Q55"/>
    <mergeCell ref="D57:E57"/>
    <mergeCell ref="F57:Q57"/>
    <mergeCell ref="Q46:Q47"/>
    <mergeCell ref="E47:G47"/>
    <mergeCell ref="A48:A49"/>
    <mergeCell ref="B48:B49"/>
    <mergeCell ref="C48:D49"/>
    <mergeCell ref="E48:G48"/>
    <mergeCell ref="H48:O49"/>
    <mergeCell ref="P48:P49"/>
    <mergeCell ref="Q48:Q49"/>
    <mergeCell ref="E49:G49"/>
    <mergeCell ref="A46:A47"/>
    <mergeCell ref="B46:B47"/>
    <mergeCell ref="C46:D47"/>
    <mergeCell ref="E46:G46"/>
    <mergeCell ref="H46:O47"/>
    <mergeCell ref="P46:P47"/>
    <mergeCell ref="Q42:Q43"/>
    <mergeCell ref="E43:G43"/>
    <mergeCell ref="A44:A45"/>
    <mergeCell ref="B44:B45"/>
    <mergeCell ref="C44:D45"/>
    <mergeCell ref="E44:G44"/>
    <mergeCell ref="H44:O45"/>
    <mergeCell ref="P44:P45"/>
    <mergeCell ref="Q44:Q45"/>
    <mergeCell ref="E45:G45"/>
    <mergeCell ref="A42:A43"/>
    <mergeCell ref="B42:B43"/>
    <mergeCell ref="C42:D43"/>
    <mergeCell ref="E42:G42"/>
    <mergeCell ref="H42:O43"/>
    <mergeCell ref="P42:P43"/>
    <mergeCell ref="Q38:Q39"/>
    <mergeCell ref="E39:G39"/>
    <mergeCell ref="A40:A41"/>
    <mergeCell ref="B40:B41"/>
    <mergeCell ref="C40:D41"/>
    <mergeCell ref="E40:G40"/>
    <mergeCell ref="H40:O41"/>
    <mergeCell ref="P40:P41"/>
    <mergeCell ref="Q40:Q41"/>
    <mergeCell ref="E41:G41"/>
    <mergeCell ref="A38:A39"/>
    <mergeCell ref="B38:B39"/>
    <mergeCell ref="C38:D39"/>
    <mergeCell ref="E38:G38"/>
    <mergeCell ref="H38:O39"/>
    <mergeCell ref="P38:P39"/>
    <mergeCell ref="Q34:Q35"/>
    <mergeCell ref="E35:G35"/>
    <mergeCell ref="A36:A37"/>
    <mergeCell ref="B36:B37"/>
    <mergeCell ref="C36:D37"/>
    <mergeCell ref="E36:G36"/>
    <mergeCell ref="H36:O37"/>
    <mergeCell ref="P36:P37"/>
    <mergeCell ref="Q36:Q37"/>
    <mergeCell ref="E37:G37"/>
    <mergeCell ref="A34:A35"/>
    <mergeCell ref="B34:B35"/>
    <mergeCell ref="C34:D35"/>
    <mergeCell ref="E34:G34"/>
    <mergeCell ref="H34:O35"/>
    <mergeCell ref="P34:P35"/>
    <mergeCell ref="Q30:Q31"/>
    <mergeCell ref="E31:G31"/>
    <mergeCell ref="A32:A33"/>
    <mergeCell ref="B32:B33"/>
    <mergeCell ref="C32:D33"/>
    <mergeCell ref="E32:G32"/>
    <mergeCell ref="H32:O33"/>
    <mergeCell ref="P32:P33"/>
    <mergeCell ref="Q32:Q33"/>
    <mergeCell ref="E33:G33"/>
    <mergeCell ref="A30:A31"/>
    <mergeCell ref="B30:B31"/>
    <mergeCell ref="C30:D31"/>
    <mergeCell ref="E30:G30"/>
    <mergeCell ref="H30:O31"/>
    <mergeCell ref="P30:P31"/>
    <mergeCell ref="Q26:Q27"/>
    <mergeCell ref="E27:G27"/>
    <mergeCell ref="A28:A29"/>
    <mergeCell ref="B28:B29"/>
    <mergeCell ref="C28:D29"/>
    <mergeCell ref="E28:G28"/>
    <mergeCell ref="H28:O29"/>
    <mergeCell ref="P28:P29"/>
    <mergeCell ref="Q28:Q29"/>
    <mergeCell ref="E29:G29"/>
    <mergeCell ref="A26:A27"/>
    <mergeCell ref="B26:B27"/>
    <mergeCell ref="C26:D27"/>
    <mergeCell ref="E26:G26"/>
    <mergeCell ref="H26:O27"/>
    <mergeCell ref="P26:P27"/>
    <mergeCell ref="Q22:Q23"/>
    <mergeCell ref="E23:G23"/>
    <mergeCell ref="A24:A25"/>
    <mergeCell ref="B24:B25"/>
    <mergeCell ref="C24:D25"/>
    <mergeCell ref="E24:G24"/>
    <mergeCell ref="H24:O25"/>
    <mergeCell ref="P24:P25"/>
    <mergeCell ref="Q24:Q25"/>
    <mergeCell ref="E25:G25"/>
    <mergeCell ref="A22:A23"/>
    <mergeCell ref="B22:B23"/>
    <mergeCell ref="C22:D23"/>
    <mergeCell ref="E22:G22"/>
    <mergeCell ref="H22:O23"/>
    <mergeCell ref="P22:P23"/>
    <mergeCell ref="Q18:Q19"/>
    <mergeCell ref="E19:G19"/>
    <mergeCell ref="A20:A21"/>
    <mergeCell ref="B20:B21"/>
    <mergeCell ref="C20:D21"/>
    <mergeCell ref="E20:G20"/>
    <mergeCell ref="H20:O21"/>
    <mergeCell ref="P20:P21"/>
    <mergeCell ref="Q20:Q21"/>
    <mergeCell ref="E21:G21"/>
    <mergeCell ref="A18:A19"/>
    <mergeCell ref="B18:B19"/>
    <mergeCell ref="C18:D19"/>
    <mergeCell ref="E18:G18"/>
    <mergeCell ref="H18:O19"/>
    <mergeCell ref="P18:P19"/>
    <mergeCell ref="Q14:Q15"/>
    <mergeCell ref="E15:G15"/>
    <mergeCell ref="A16:A17"/>
    <mergeCell ref="B16:B17"/>
    <mergeCell ref="C16:D17"/>
    <mergeCell ref="E16:G16"/>
    <mergeCell ref="H16:O17"/>
    <mergeCell ref="P16:P17"/>
    <mergeCell ref="Q16:Q17"/>
    <mergeCell ref="E17:G17"/>
    <mergeCell ref="A14:A15"/>
    <mergeCell ref="B14:B15"/>
    <mergeCell ref="C14:D15"/>
    <mergeCell ref="E14:G14"/>
    <mergeCell ref="H14:O15"/>
    <mergeCell ref="P14:P15"/>
    <mergeCell ref="Q10:Q11"/>
    <mergeCell ref="E11:G11"/>
    <mergeCell ref="A12:A13"/>
    <mergeCell ref="B12:B13"/>
    <mergeCell ref="C12:D13"/>
    <mergeCell ref="E12:G12"/>
    <mergeCell ref="H12:O13"/>
    <mergeCell ref="P12:P13"/>
    <mergeCell ref="Q12:Q13"/>
    <mergeCell ref="E13:G13"/>
    <mergeCell ref="A10:A11"/>
    <mergeCell ref="B10:B11"/>
    <mergeCell ref="C10:D11"/>
    <mergeCell ref="E10:G10"/>
    <mergeCell ref="H10:O11"/>
    <mergeCell ref="P10:P11"/>
    <mergeCell ref="C8:D9"/>
    <mergeCell ref="E8:G8"/>
    <mergeCell ref="H8:O9"/>
    <mergeCell ref="P8:Q8"/>
    <mergeCell ref="E9:G9"/>
    <mergeCell ref="P9:Q9"/>
    <mergeCell ref="A1:F1"/>
    <mergeCell ref="A2:E2"/>
    <mergeCell ref="A3:Q3"/>
    <mergeCell ref="D4:E4"/>
    <mergeCell ref="F4:Q4"/>
    <mergeCell ref="D5:E5"/>
    <mergeCell ref="F5:Q5"/>
  </mergeCells>
  <phoneticPr fontId="2"/>
  <printOptions horizontalCentered="1"/>
  <pageMargins left="0.70866141732283472" right="0.70866141732283472" top="0.74803149606299213" bottom="0.55118110236220474" header="0.31496062992125984" footer="0.31496062992125984"/>
  <pageSetup paperSize="9" scale="97" fitToHeight="3" orientation="portrait" blackAndWhite="1"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FF66FF"/>
    <pageSetUpPr fitToPage="1"/>
  </sheetPr>
  <dimension ref="A1:T156"/>
  <sheetViews>
    <sheetView view="pageBreakPreview" zoomScaleNormal="100" zoomScaleSheetLayoutView="100" workbookViewId="0">
      <selection activeCell="T29" sqref="T29"/>
    </sheetView>
  </sheetViews>
  <sheetFormatPr defaultColWidth="9" defaultRowHeight="13"/>
  <cols>
    <col min="1" max="17" width="5.08984375" style="146" customWidth="1"/>
    <col min="18" max="18" width="5.08984375" style="145" customWidth="1"/>
    <col min="19" max="16384" width="9" style="146"/>
  </cols>
  <sheetData>
    <row r="1" spans="1:20" ht="15.75" customHeight="1">
      <c r="A1" s="1392" t="str">
        <f>CONCATENATE("（様式-",INDEX(発注者入力シート!$B$27:$G$31,MATCH(発注者入力シート!L6,発注者入力シート!$C$27:$C$31,0),4),"-２）")</f>
        <v>（様式-３-２）</v>
      </c>
      <c r="B1" s="1392"/>
      <c r="C1" s="1392"/>
      <c r="D1" s="1392"/>
      <c r="E1" s="1392"/>
      <c r="F1" s="1392"/>
      <c r="Q1" s="345" t="s">
        <v>736</v>
      </c>
      <c r="R1" s="273"/>
      <c r="S1" s="4" t="s">
        <v>393</v>
      </c>
      <c r="T1" s="4"/>
    </row>
    <row r="2" spans="1:20" ht="15.75" customHeight="1">
      <c r="A2" s="1392" t="str">
        <f>CONCATENATE("評価項目",INDEX(発注者入力シート!$B$27:$G$31,MATCH(発注者入力シート!L6,発注者入力シート!$C$27:$C$31,0),5),"-",INDEX(発注者入力シート!$B$27:$G$31,MATCH(発注者入力シート!L6,発注者入力シート!$C$27:$C$31,0),6))</f>
        <v>評価項目（２）-①</v>
      </c>
      <c r="B2" s="1392"/>
      <c r="C2" s="1392"/>
      <c r="D2" s="1392"/>
      <c r="E2" s="1392"/>
      <c r="Q2" s="188" t="s">
        <v>1440</v>
      </c>
      <c r="S2" s="4" t="s">
        <v>394</v>
      </c>
      <c r="T2" s="4"/>
    </row>
    <row r="3" spans="1:20" ht="15.75" customHeight="1">
      <c r="A3" s="1407" t="s">
        <v>165</v>
      </c>
      <c r="B3" s="1407"/>
      <c r="C3" s="1407"/>
      <c r="D3" s="1407"/>
      <c r="E3" s="1407"/>
      <c r="F3" s="1407"/>
      <c r="G3" s="1407"/>
      <c r="H3" s="1407"/>
      <c r="I3" s="1407"/>
      <c r="J3" s="1407"/>
      <c r="K3" s="1407"/>
      <c r="L3" s="1407"/>
      <c r="M3" s="1407"/>
      <c r="N3" s="1407"/>
      <c r="O3" s="1407"/>
      <c r="P3" s="1407"/>
      <c r="Q3" s="1407"/>
      <c r="R3" s="267"/>
      <c r="S3" s="147"/>
      <c r="T3" s="4" t="s">
        <v>401</v>
      </c>
    </row>
    <row r="4" spans="1:20" ht="15.75" customHeight="1">
      <c r="A4" s="410"/>
      <c r="B4" s="410"/>
      <c r="C4" s="410"/>
      <c r="D4" s="1404" t="s">
        <v>793</v>
      </c>
      <c r="E4" s="1404"/>
      <c r="F4" s="1403" t="str">
        <f>IF(企業入力シート!C5="","",企業入力シート!C5)</f>
        <v>○○共同企業体</v>
      </c>
      <c r="G4" s="1403"/>
      <c r="H4" s="1403"/>
      <c r="I4" s="1403"/>
      <c r="J4" s="1403"/>
      <c r="K4" s="1403"/>
      <c r="L4" s="1403"/>
      <c r="M4" s="1403"/>
      <c r="N4" s="1403"/>
      <c r="O4" s="1403"/>
      <c r="P4" s="1403"/>
      <c r="Q4" s="1403"/>
      <c r="R4" s="267"/>
      <c r="S4" s="135"/>
      <c r="T4" s="4" t="s">
        <v>396</v>
      </c>
    </row>
    <row r="5" spans="1:20" ht="15.75" customHeight="1">
      <c r="D5" s="1511" t="s">
        <v>796</v>
      </c>
      <c r="E5" s="1511"/>
      <c r="F5" s="1403" t="str">
        <f>IF(企業入力シート!C33="","",企業入力シート!C33)</f>
        <v/>
      </c>
      <c r="G5" s="1403"/>
      <c r="H5" s="1403"/>
      <c r="I5" s="1403"/>
      <c r="J5" s="1403"/>
      <c r="K5" s="1403"/>
      <c r="L5" s="1403"/>
      <c r="M5" s="1403"/>
      <c r="N5" s="1403"/>
      <c r="O5" s="1403"/>
      <c r="P5" s="1403"/>
      <c r="Q5" s="1403"/>
      <c r="R5" s="348"/>
      <c r="S5" s="190"/>
      <c r="T5" s="4"/>
    </row>
    <row r="6" spans="1:20" ht="15.75" customHeight="1">
      <c r="S6" s="4" t="s">
        <v>397</v>
      </c>
      <c r="T6" s="4"/>
    </row>
    <row r="7" spans="1:20" ht="15.75" customHeight="1">
      <c r="S7" s="137"/>
      <c r="T7" s="4" t="s">
        <v>398</v>
      </c>
    </row>
    <row r="8" spans="1:20" ht="15.75" customHeight="1">
      <c r="A8" s="411" t="s">
        <v>20</v>
      </c>
      <c r="B8" s="413" t="s">
        <v>22</v>
      </c>
      <c r="C8" s="1447" t="s">
        <v>24</v>
      </c>
      <c r="D8" s="1447"/>
      <c r="E8" s="1446" t="s">
        <v>25</v>
      </c>
      <c r="F8" s="1447"/>
      <c r="G8" s="1448"/>
      <c r="H8" s="1446" t="s">
        <v>26</v>
      </c>
      <c r="I8" s="1447"/>
      <c r="J8" s="1447"/>
      <c r="K8" s="1447"/>
      <c r="L8" s="1447"/>
      <c r="M8" s="1447"/>
      <c r="N8" s="1447"/>
      <c r="O8" s="1448"/>
      <c r="P8" s="1446" t="s">
        <v>108</v>
      </c>
      <c r="Q8" s="1448"/>
      <c r="R8" s="141"/>
      <c r="S8" s="138"/>
      <c r="T8" s="4" t="s">
        <v>396</v>
      </c>
    </row>
    <row r="9" spans="1:20" ht="15.75" customHeight="1">
      <c r="A9" s="412" t="s">
        <v>21</v>
      </c>
      <c r="B9" s="416" t="s">
        <v>23</v>
      </c>
      <c r="C9" s="1453"/>
      <c r="D9" s="1453"/>
      <c r="E9" s="1531" t="s">
        <v>748</v>
      </c>
      <c r="F9" s="1532"/>
      <c r="G9" s="1533"/>
      <c r="H9" s="1449"/>
      <c r="I9" s="1450"/>
      <c r="J9" s="1450"/>
      <c r="K9" s="1450"/>
      <c r="L9" s="1450"/>
      <c r="M9" s="1450"/>
      <c r="N9" s="1450"/>
      <c r="O9" s="1451"/>
      <c r="P9" s="1452" t="s">
        <v>107</v>
      </c>
      <c r="Q9" s="1454"/>
      <c r="R9" s="141"/>
      <c r="S9" s="4"/>
      <c r="T9" s="4"/>
    </row>
    <row r="10" spans="1:20" ht="15.75" customHeight="1">
      <c r="A10" s="1446">
        <v>1</v>
      </c>
      <c r="B10" s="1512" t="str">
        <f>'評定点一覧(第1G用_Ｒ2年度3年用)'!B10:B11</f>
        <v>R2</v>
      </c>
      <c r="C10" s="1514"/>
      <c r="D10" s="1515"/>
      <c r="E10" s="1518"/>
      <c r="F10" s="1519"/>
      <c r="G10" s="1520"/>
      <c r="H10" s="1408"/>
      <c r="I10" s="1409"/>
      <c r="J10" s="1409"/>
      <c r="K10" s="1409"/>
      <c r="L10" s="1409"/>
      <c r="M10" s="1409"/>
      <c r="N10" s="1409"/>
      <c r="O10" s="1410"/>
      <c r="P10" s="1526"/>
      <c r="Q10" s="1524" t="s">
        <v>168</v>
      </c>
      <c r="R10" s="141"/>
      <c r="S10" s="149" t="s">
        <v>399</v>
      </c>
      <c r="T10" s="4"/>
    </row>
    <row r="11" spans="1:20" ht="15.75" customHeight="1">
      <c r="A11" s="1449"/>
      <c r="B11" s="1513"/>
      <c r="C11" s="1516"/>
      <c r="D11" s="1517"/>
      <c r="E11" s="1521"/>
      <c r="F11" s="1522"/>
      <c r="G11" s="1523"/>
      <c r="H11" s="1414"/>
      <c r="I11" s="1415"/>
      <c r="J11" s="1415"/>
      <c r="K11" s="1415"/>
      <c r="L11" s="1415"/>
      <c r="M11" s="1415"/>
      <c r="N11" s="1415"/>
      <c r="O11" s="1416"/>
      <c r="P11" s="1430"/>
      <c r="Q11" s="1525"/>
      <c r="R11" s="141"/>
      <c r="S11" s="149" t="s">
        <v>400</v>
      </c>
      <c r="T11" s="4"/>
    </row>
    <row r="12" spans="1:20" ht="15.75" customHeight="1">
      <c r="A12" s="1452">
        <v>2</v>
      </c>
      <c r="B12" s="1512" t="str">
        <f>B10</f>
        <v>R2</v>
      </c>
      <c r="C12" s="1514"/>
      <c r="D12" s="1515"/>
      <c r="E12" s="1518"/>
      <c r="F12" s="1519"/>
      <c r="G12" s="1520"/>
      <c r="H12" s="1408"/>
      <c r="I12" s="1409"/>
      <c r="J12" s="1409"/>
      <c r="K12" s="1409"/>
      <c r="L12" s="1409"/>
      <c r="M12" s="1409"/>
      <c r="N12" s="1409"/>
      <c r="O12" s="1410"/>
      <c r="P12" s="1526"/>
      <c r="Q12" s="1524" t="s">
        <v>168</v>
      </c>
      <c r="R12" s="141"/>
    </row>
    <row r="13" spans="1:20" ht="15.75" customHeight="1">
      <c r="A13" s="1452"/>
      <c r="B13" s="1513"/>
      <c r="C13" s="1516"/>
      <c r="D13" s="1517"/>
      <c r="E13" s="1521"/>
      <c r="F13" s="1522"/>
      <c r="G13" s="1523"/>
      <c r="H13" s="1414"/>
      <c r="I13" s="1415"/>
      <c r="J13" s="1415"/>
      <c r="K13" s="1415"/>
      <c r="L13" s="1415"/>
      <c r="M13" s="1415"/>
      <c r="N13" s="1415"/>
      <c r="O13" s="1416"/>
      <c r="P13" s="1430"/>
      <c r="Q13" s="1525"/>
      <c r="R13" s="141"/>
    </row>
    <row r="14" spans="1:20" ht="15.75" customHeight="1">
      <c r="A14" s="1446">
        <v>3</v>
      </c>
      <c r="B14" s="1512" t="str">
        <f t="shared" ref="B14" si="0">B12</f>
        <v>R2</v>
      </c>
      <c r="C14" s="1514"/>
      <c r="D14" s="1515"/>
      <c r="E14" s="1518"/>
      <c r="F14" s="1519"/>
      <c r="G14" s="1520"/>
      <c r="H14" s="1408"/>
      <c r="I14" s="1409"/>
      <c r="J14" s="1409"/>
      <c r="K14" s="1409"/>
      <c r="L14" s="1409"/>
      <c r="M14" s="1409"/>
      <c r="N14" s="1409"/>
      <c r="O14" s="1410"/>
      <c r="P14" s="1526"/>
      <c r="Q14" s="1524" t="s">
        <v>168</v>
      </c>
      <c r="R14" s="141"/>
    </row>
    <row r="15" spans="1:20" ht="15.75" customHeight="1">
      <c r="A15" s="1449"/>
      <c r="B15" s="1513"/>
      <c r="C15" s="1516"/>
      <c r="D15" s="1517"/>
      <c r="E15" s="1521"/>
      <c r="F15" s="1522"/>
      <c r="G15" s="1523"/>
      <c r="H15" s="1414"/>
      <c r="I15" s="1415"/>
      <c r="J15" s="1415"/>
      <c r="K15" s="1415"/>
      <c r="L15" s="1415"/>
      <c r="M15" s="1415"/>
      <c r="N15" s="1415"/>
      <c r="O15" s="1416"/>
      <c r="P15" s="1430"/>
      <c r="Q15" s="1525"/>
      <c r="R15" s="141"/>
    </row>
    <row r="16" spans="1:20" ht="15.75" customHeight="1">
      <c r="A16" s="1452">
        <v>4</v>
      </c>
      <c r="B16" s="1512" t="str">
        <f t="shared" ref="B16" si="1">B14</f>
        <v>R2</v>
      </c>
      <c r="C16" s="1514"/>
      <c r="D16" s="1515"/>
      <c r="E16" s="1518"/>
      <c r="F16" s="1519"/>
      <c r="G16" s="1520"/>
      <c r="H16" s="1408"/>
      <c r="I16" s="1409"/>
      <c r="J16" s="1409"/>
      <c r="K16" s="1409"/>
      <c r="L16" s="1409"/>
      <c r="M16" s="1409"/>
      <c r="N16" s="1409"/>
      <c r="O16" s="1410"/>
      <c r="P16" s="1526"/>
      <c r="Q16" s="1524" t="s">
        <v>168</v>
      </c>
      <c r="R16" s="141"/>
    </row>
    <row r="17" spans="1:18" ht="15.75" customHeight="1">
      <c r="A17" s="1452"/>
      <c r="B17" s="1513"/>
      <c r="C17" s="1516"/>
      <c r="D17" s="1517"/>
      <c r="E17" s="1521"/>
      <c r="F17" s="1522"/>
      <c r="G17" s="1523"/>
      <c r="H17" s="1414"/>
      <c r="I17" s="1415"/>
      <c r="J17" s="1415"/>
      <c r="K17" s="1415"/>
      <c r="L17" s="1415"/>
      <c r="M17" s="1415"/>
      <c r="N17" s="1415"/>
      <c r="O17" s="1416"/>
      <c r="P17" s="1430"/>
      <c r="Q17" s="1525"/>
      <c r="R17" s="141"/>
    </row>
    <row r="18" spans="1:18" ht="15.75" customHeight="1">
      <c r="A18" s="1446">
        <v>5</v>
      </c>
      <c r="B18" s="1512" t="str">
        <f t="shared" ref="B18" si="2">B16</f>
        <v>R2</v>
      </c>
      <c r="C18" s="1514"/>
      <c r="D18" s="1515"/>
      <c r="E18" s="1518"/>
      <c r="F18" s="1519"/>
      <c r="G18" s="1520"/>
      <c r="H18" s="1408"/>
      <c r="I18" s="1409"/>
      <c r="J18" s="1409"/>
      <c r="K18" s="1409"/>
      <c r="L18" s="1409"/>
      <c r="M18" s="1409"/>
      <c r="N18" s="1409"/>
      <c r="O18" s="1410"/>
      <c r="P18" s="1526"/>
      <c r="Q18" s="1524" t="s">
        <v>168</v>
      </c>
      <c r="R18" s="141"/>
    </row>
    <row r="19" spans="1:18" ht="15.75" customHeight="1">
      <c r="A19" s="1449"/>
      <c r="B19" s="1513"/>
      <c r="C19" s="1516"/>
      <c r="D19" s="1517"/>
      <c r="E19" s="1521"/>
      <c r="F19" s="1522"/>
      <c r="G19" s="1523"/>
      <c r="H19" s="1414"/>
      <c r="I19" s="1415"/>
      <c r="J19" s="1415"/>
      <c r="K19" s="1415"/>
      <c r="L19" s="1415"/>
      <c r="M19" s="1415"/>
      <c r="N19" s="1415"/>
      <c r="O19" s="1416"/>
      <c r="P19" s="1430"/>
      <c r="Q19" s="1525"/>
      <c r="R19" s="141"/>
    </row>
    <row r="20" spans="1:18" ht="15.75" customHeight="1">
      <c r="A20" s="1452">
        <v>6</v>
      </c>
      <c r="B20" s="1512" t="str">
        <f t="shared" ref="B20" si="3">B18</f>
        <v>R2</v>
      </c>
      <c r="C20" s="1514"/>
      <c r="D20" s="1515"/>
      <c r="E20" s="1518"/>
      <c r="F20" s="1519"/>
      <c r="G20" s="1520"/>
      <c r="H20" s="1408"/>
      <c r="I20" s="1409"/>
      <c r="J20" s="1409"/>
      <c r="K20" s="1409"/>
      <c r="L20" s="1409"/>
      <c r="M20" s="1409"/>
      <c r="N20" s="1409"/>
      <c r="O20" s="1410"/>
      <c r="P20" s="1526"/>
      <c r="Q20" s="1524" t="s">
        <v>168</v>
      </c>
      <c r="R20" s="141"/>
    </row>
    <row r="21" spans="1:18" ht="15.75" customHeight="1">
      <c r="A21" s="1452"/>
      <c r="B21" s="1513"/>
      <c r="C21" s="1516"/>
      <c r="D21" s="1517"/>
      <c r="E21" s="1521"/>
      <c r="F21" s="1522"/>
      <c r="G21" s="1523"/>
      <c r="H21" s="1414"/>
      <c r="I21" s="1415"/>
      <c r="J21" s="1415"/>
      <c r="K21" s="1415"/>
      <c r="L21" s="1415"/>
      <c r="M21" s="1415"/>
      <c r="N21" s="1415"/>
      <c r="O21" s="1416"/>
      <c r="P21" s="1430"/>
      <c r="Q21" s="1525"/>
      <c r="R21" s="141"/>
    </row>
    <row r="22" spans="1:18" ht="15.75" customHeight="1">
      <c r="A22" s="1446">
        <v>7</v>
      </c>
      <c r="B22" s="1512" t="str">
        <f t="shared" ref="B22" si="4">B20</f>
        <v>R2</v>
      </c>
      <c r="C22" s="1514"/>
      <c r="D22" s="1515"/>
      <c r="E22" s="1518"/>
      <c r="F22" s="1519"/>
      <c r="G22" s="1520"/>
      <c r="H22" s="1408"/>
      <c r="I22" s="1409"/>
      <c r="J22" s="1409"/>
      <c r="K22" s="1409"/>
      <c r="L22" s="1409"/>
      <c r="M22" s="1409"/>
      <c r="N22" s="1409"/>
      <c r="O22" s="1410"/>
      <c r="P22" s="1526"/>
      <c r="Q22" s="1524" t="s">
        <v>168</v>
      </c>
      <c r="R22" s="141"/>
    </row>
    <row r="23" spans="1:18" ht="15.75" customHeight="1">
      <c r="A23" s="1449"/>
      <c r="B23" s="1513"/>
      <c r="C23" s="1516"/>
      <c r="D23" s="1517"/>
      <c r="E23" s="1521"/>
      <c r="F23" s="1522"/>
      <c r="G23" s="1523"/>
      <c r="H23" s="1414"/>
      <c r="I23" s="1415"/>
      <c r="J23" s="1415"/>
      <c r="K23" s="1415"/>
      <c r="L23" s="1415"/>
      <c r="M23" s="1415"/>
      <c r="N23" s="1415"/>
      <c r="O23" s="1416"/>
      <c r="P23" s="1430"/>
      <c r="Q23" s="1525"/>
      <c r="R23" s="141"/>
    </row>
    <row r="24" spans="1:18" ht="15.75" customHeight="1">
      <c r="A24" s="1452">
        <v>8</v>
      </c>
      <c r="B24" s="1512" t="str">
        <f t="shared" ref="B24" si="5">B22</f>
        <v>R2</v>
      </c>
      <c r="C24" s="1514"/>
      <c r="D24" s="1515"/>
      <c r="E24" s="1518"/>
      <c r="F24" s="1519"/>
      <c r="G24" s="1520"/>
      <c r="H24" s="1408"/>
      <c r="I24" s="1409"/>
      <c r="J24" s="1409"/>
      <c r="K24" s="1409"/>
      <c r="L24" s="1409"/>
      <c r="M24" s="1409"/>
      <c r="N24" s="1409"/>
      <c r="O24" s="1410"/>
      <c r="P24" s="1526"/>
      <c r="Q24" s="1524" t="s">
        <v>168</v>
      </c>
      <c r="R24" s="141"/>
    </row>
    <row r="25" spans="1:18" ht="15.75" customHeight="1">
      <c r="A25" s="1452"/>
      <c r="B25" s="1513"/>
      <c r="C25" s="1516"/>
      <c r="D25" s="1517"/>
      <c r="E25" s="1521"/>
      <c r="F25" s="1522"/>
      <c r="G25" s="1523"/>
      <c r="H25" s="1414"/>
      <c r="I25" s="1415"/>
      <c r="J25" s="1415"/>
      <c r="K25" s="1415"/>
      <c r="L25" s="1415"/>
      <c r="M25" s="1415"/>
      <c r="N25" s="1415"/>
      <c r="O25" s="1416"/>
      <c r="P25" s="1430"/>
      <c r="Q25" s="1525"/>
      <c r="R25" s="141"/>
    </row>
    <row r="26" spans="1:18" ht="15.75" customHeight="1">
      <c r="A26" s="1446">
        <v>9</v>
      </c>
      <c r="B26" s="1512" t="str">
        <f t="shared" ref="B26" si="6">B24</f>
        <v>R2</v>
      </c>
      <c r="C26" s="1514"/>
      <c r="D26" s="1515"/>
      <c r="E26" s="1518"/>
      <c r="F26" s="1519"/>
      <c r="G26" s="1520"/>
      <c r="H26" s="1408"/>
      <c r="I26" s="1409"/>
      <c r="J26" s="1409"/>
      <c r="K26" s="1409"/>
      <c r="L26" s="1409"/>
      <c r="M26" s="1409"/>
      <c r="N26" s="1409"/>
      <c r="O26" s="1410"/>
      <c r="P26" s="1526"/>
      <c r="Q26" s="1524" t="s">
        <v>168</v>
      </c>
      <c r="R26" s="141"/>
    </row>
    <row r="27" spans="1:18" ht="15.75" customHeight="1">
      <c r="A27" s="1449"/>
      <c r="B27" s="1513"/>
      <c r="C27" s="1516"/>
      <c r="D27" s="1517"/>
      <c r="E27" s="1521"/>
      <c r="F27" s="1522"/>
      <c r="G27" s="1523"/>
      <c r="H27" s="1414"/>
      <c r="I27" s="1415"/>
      <c r="J27" s="1415"/>
      <c r="K27" s="1415"/>
      <c r="L27" s="1415"/>
      <c r="M27" s="1415"/>
      <c r="N27" s="1415"/>
      <c r="O27" s="1416"/>
      <c r="P27" s="1430"/>
      <c r="Q27" s="1525"/>
      <c r="R27" s="141"/>
    </row>
    <row r="28" spans="1:18" ht="15.75" customHeight="1">
      <c r="A28" s="1452">
        <v>10</v>
      </c>
      <c r="B28" s="1512" t="str">
        <f t="shared" ref="B28" si="7">B26</f>
        <v>R2</v>
      </c>
      <c r="C28" s="1514"/>
      <c r="D28" s="1515"/>
      <c r="E28" s="1518"/>
      <c r="F28" s="1519"/>
      <c r="G28" s="1520"/>
      <c r="H28" s="1408"/>
      <c r="I28" s="1409"/>
      <c r="J28" s="1409"/>
      <c r="K28" s="1409"/>
      <c r="L28" s="1409"/>
      <c r="M28" s="1409"/>
      <c r="N28" s="1409"/>
      <c r="O28" s="1410"/>
      <c r="P28" s="1526"/>
      <c r="Q28" s="1524" t="s">
        <v>168</v>
      </c>
      <c r="R28" s="141"/>
    </row>
    <row r="29" spans="1:18" ht="15.75" customHeight="1">
      <c r="A29" s="1452"/>
      <c r="B29" s="1513"/>
      <c r="C29" s="1516"/>
      <c r="D29" s="1517"/>
      <c r="E29" s="1521"/>
      <c r="F29" s="1522"/>
      <c r="G29" s="1523"/>
      <c r="H29" s="1414"/>
      <c r="I29" s="1415"/>
      <c r="J29" s="1415"/>
      <c r="K29" s="1415"/>
      <c r="L29" s="1415"/>
      <c r="M29" s="1415"/>
      <c r="N29" s="1415"/>
      <c r="O29" s="1416"/>
      <c r="P29" s="1430"/>
      <c r="Q29" s="1525"/>
      <c r="R29" s="141"/>
    </row>
    <row r="30" spans="1:18" ht="15.75" customHeight="1">
      <c r="A30" s="1446">
        <v>11</v>
      </c>
      <c r="B30" s="1512" t="str">
        <f t="shared" ref="B30" si="8">B28</f>
        <v>R2</v>
      </c>
      <c r="C30" s="1514"/>
      <c r="D30" s="1515"/>
      <c r="E30" s="1518"/>
      <c r="F30" s="1519"/>
      <c r="G30" s="1520"/>
      <c r="H30" s="1408"/>
      <c r="I30" s="1409"/>
      <c r="J30" s="1409"/>
      <c r="K30" s="1409"/>
      <c r="L30" s="1409"/>
      <c r="M30" s="1409"/>
      <c r="N30" s="1409"/>
      <c r="O30" s="1410"/>
      <c r="P30" s="1526"/>
      <c r="Q30" s="1524" t="s">
        <v>168</v>
      </c>
      <c r="R30" s="141"/>
    </row>
    <row r="31" spans="1:18" ht="15.75" customHeight="1">
      <c r="A31" s="1449"/>
      <c r="B31" s="1513"/>
      <c r="C31" s="1516"/>
      <c r="D31" s="1517"/>
      <c r="E31" s="1521"/>
      <c r="F31" s="1522"/>
      <c r="G31" s="1523"/>
      <c r="H31" s="1414"/>
      <c r="I31" s="1415"/>
      <c r="J31" s="1415"/>
      <c r="K31" s="1415"/>
      <c r="L31" s="1415"/>
      <c r="M31" s="1415"/>
      <c r="N31" s="1415"/>
      <c r="O31" s="1416"/>
      <c r="P31" s="1430"/>
      <c r="Q31" s="1525"/>
      <c r="R31" s="141"/>
    </row>
    <row r="32" spans="1:18" ht="15.75" customHeight="1">
      <c r="A32" s="1452">
        <v>12</v>
      </c>
      <c r="B32" s="1512" t="str">
        <f t="shared" ref="B32" si="9">B30</f>
        <v>R2</v>
      </c>
      <c r="C32" s="1514"/>
      <c r="D32" s="1515"/>
      <c r="E32" s="1518"/>
      <c r="F32" s="1519"/>
      <c r="G32" s="1520"/>
      <c r="H32" s="1408"/>
      <c r="I32" s="1409"/>
      <c r="J32" s="1409"/>
      <c r="K32" s="1409"/>
      <c r="L32" s="1409"/>
      <c r="M32" s="1409"/>
      <c r="N32" s="1409"/>
      <c r="O32" s="1410"/>
      <c r="P32" s="1526"/>
      <c r="Q32" s="1524" t="s">
        <v>168</v>
      </c>
      <c r="R32" s="141"/>
    </row>
    <row r="33" spans="1:18" ht="15.75" customHeight="1">
      <c r="A33" s="1452"/>
      <c r="B33" s="1513"/>
      <c r="C33" s="1516"/>
      <c r="D33" s="1517"/>
      <c r="E33" s="1521"/>
      <c r="F33" s="1522"/>
      <c r="G33" s="1523"/>
      <c r="H33" s="1414"/>
      <c r="I33" s="1415"/>
      <c r="J33" s="1415"/>
      <c r="K33" s="1415"/>
      <c r="L33" s="1415"/>
      <c r="M33" s="1415"/>
      <c r="N33" s="1415"/>
      <c r="O33" s="1416"/>
      <c r="P33" s="1430"/>
      <c r="Q33" s="1525"/>
      <c r="R33" s="141"/>
    </row>
    <row r="34" spans="1:18" ht="15.75" customHeight="1">
      <c r="A34" s="1446">
        <v>13</v>
      </c>
      <c r="B34" s="1512" t="str">
        <f t="shared" ref="B34" si="10">B32</f>
        <v>R2</v>
      </c>
      <c r="C34" s="1514"/>
      <c r="D34" s="1515"/>
      <c r="E34" s="1518"/>
      <c r="F34" s="1519"/>
      <c r="G34" s="1520"/>
      <c r="H34" s="1408"/>
      <c r="I34" s="1409"/>
      <c r="J34" s="1409"/>
      <c r="K34" s="1409"/>
      <c r="L34" s="1409"/>
      <c r="M34" s="1409"/>
      <c r="N34" s="1409"/>
      <c r="O34" s="1410"/>
      <c r="P34" s="1526"/>
      <c r="Q34" s="1524" t="s">
        <v>168</v>
      </c>
      <c r="R34" s="141"/>
    </row>
    <row r="35" spans="1:18" ht="15.75" customHeight="1">
      <c r="A35" s="1449"/>
      <c r="B35" s="1513"/>
      <c r="C35" s="1516"/>
      <c r="D35" s="1517"/>
      <c r="E35" s="1521"/>
      <c r="F35" s="1522"/>
      <c r="G35" s="1523"/>
      <c r="H35" s="1414"/>
      <c r="I35" s="1415"/>
      <c r="J35" s="1415"/>
      <c r="K35" s="1415"/>
      <c r="L35" s="1415"/>
      <c r="M35" s="1415"/>
      <c r="N35" s="1415"/>
      <c r="O35" s="1416"/>
      <c r="P35" s="1430"/>
      <c r="Q35" s="1525"/>
      <c r="R35" s="141"/>
    </row>
    <row r="36" spans="1:18" ht="15.75" customHeight="1">
      <c r="A36" s="1452">
        <v>14</v>
      </c>
      <c r="B36" s="1512" t="str">
        <f t="shared" ref="B36" si="11">B34</f>
        <v>R2</v>
      </c>
      <c r="C36" s="1514"/>
      <c r="D36" s="1515"/>
      <c r="E36" s="1518"/>
      <c r="F36" s="1519"/>
      <c r="G36" s="1520"/>
      <c r="H36" s="1408"/>
      <c r="I36" s="1409"/>
      <c r="J36" s="1409"/>
      <c r="K36" s="1409"/>
      <c r="L36" s="1409"/>
      <c r="M36" s="1409"/>
      <c r="N36" s="1409"/>
      <c r="O36" s="1410"/>
      <c r="P36" s="1526"/>
      <c r="Q36" s="1524" t="s">
        <v>168</v>
      </c>
      <c r="R36" s="141"/>
    </row>
    <row r="37" spans="1:18" ht="15.75" customHeight="1">
      <c r="A37" s="1452"/>
      <c r="B37" s="1513"/>
      <c r="C37" s="1516"/>
      <c r="D37" s="1517"/>
      <c r="E37" s="1521"/>
      <c r="F37" s="1522"/>
      <c r="G37" s="1523"/>
      <c r="H37" s="1414"/>
      <c r="I37" s="1415"/>
      <c r="J37" s="1415"/>
      <c r="K37" s="1415"/>
      <c r="L37" s="1415"/>
      <c r="M37" s="1415"/>
      <c r="N37" s="1415"/>
      <c r="O37" s="1416"/>
      <c r="P37" s="1430"/>
      <c r="Q37" s="1525"/>
      <c r="R37" s="141"/>
    </row>
    <row r="38" spans="1:18" ht="15.75" customHeight="1">
      <c r="A38" s="1446">
        <v>15</v>
      </c>
      <c r="B38" s="1512" t="str">
        <f t="shared" ref="B38" si="12">B36</f>
        <v>R2</v>
      </c>
      <c r="C38" s="1514"/>
      <c r="D38" s="1515"/>
      <c r="E38" s="1518"/>
      <c r="F38" s="1519"/>
      <c r="G38" s="1520"/>
      <c r="H38" s="1408"/>
      <c r="I38" s="1409"/>
      <c r="J38" s="1409"/>
      <c r="K38" s="1409"/>
      <c r="L38" s="1409"/>
      <c r="M38" s="1409"/>
      <c r="N38" s="1409"/>
      <c r="O38" s="1410"/>
      <c r="P38" s="1526"/>
      <c r="Q38" s="1524" t="s">
        <v>168</v>
      </c>
      <c r="R38" s="141"/>
    </row>
    <row r="39" spans="1:18" ht="15.75" customHeight="1">
      <c r="A39" s="1449"/>
      <c r="B39" s="1513"/>
      <c r="C39" s="1516"/>
      <c r="D39" s="1517"/>
      <c r="E39" s="1521"/>
      <c r="F39" s="1522"/>
      <c r="G39" s="1523"/>
      <c r="H39" s="1414"/>
      <c r="I39" s="1415"/>
      <c r="J39" s="1415"/>
      <c r="K39" s="1415"/>
      <c r="L39" s="1415"/>
      <c r="M39" s="1415"/>
      <c r="N39" s="1415"/>
      <c r="O39" s="1416"/>
      <c r="P39" s="1430"/>
      <c r="Q39" s="1525"/>
      <c r="R39" s="141"/>
    </row>
    <row r="40" spans="1:18" ht="15.75" customHeight="1">
      <c r="A40" s="1452">
        <v>16</v>
      </c>
      <c r="B40" s="1512" t="str">
        <f t="shared" ref="B40" si="13">B38</f>
        <v>R2</v>
      </c>
      <c r="C40" s="1514"/>
      <c r="D40" s="1515"/>
      <c r="E40" s="1518"/>
      <c r="F40" s="1519"/>
      <c r="G40" s="1520"/>
      <c r="H40" s="1408"/>
      <c r="I40" s="1409"/>
      <c r="J40" s="1409"/>
      <c r="K40" s="1409"/>
      <c r="L40" s="1409"/>
      <c r="M40" s="1409"/>
      <c r="N40" s="1409"/>
      <c r="O40" s="1410"/>
      <c r="P40" s="1526"/>
      <c r="Q40" s="1524" t="s">
        <v>168</v>
      </c>
      <c r="R40" s="141"/>
    </row>
    <row r="41" spans="1:18" ht="15.75" customHeight="1">
      <c r="A41" s="1452"/>
      <c r="B41" s="1513"/>
      <c r="C41" s="1516"/>
      <c r="D41" s="1517"/>
      <c r="E41" s="1521"/>
      <c r="F41" s="1522"/>
      <c r="G41" s="1523"/>
      <c r="H41" s="1414"/>
      <c r="I41" s="1415"/>
      <c r="J41" s="1415"/>
      <c r="K41" s="1415"/>
      <c r="L41" s="1415"/>
      <c r="M41" s="1415"/>
      <c r="N41" s="1415"/>
      <c r="O41" s="1416"/>
      <c r="P41" s="1430"/>
      <c r="Q41" s="1525"/>
      <c r="R41" s="141"/>
    </row>
    <row r="42" spans="1:18" ht="15.75" customHeight="1">
      <c r="A42" s="1446">
        <v>17</v>
      </c>
      <c r="B42" s="1512" t="str">
        <f t="shared" ref="B42" si="14">B40</f>
        <v>R2</v>
      </c>
      <c r="C42" s="1514"/>
      <c r="D42" s="1515"/>
      <c r="E42" s="1518"/>
      <c r="F42" s="1519"/>
      <c r="G42" s="1520"/>
      <c r="H42" s="1408"/>
      <c r="I42" s="1409"/>
      <c r="J42" s="1409"/>
      <c r="K42" s="1409"/>
      <c r="L42" s="1409"/>
      <c r="M42" s="1409"/>
      <c r="N42" s="1409"/>
      <c r="O42" s="1410"/>
      <c r="P42" s="1526"/>
      <c r="Q42" s="1524" t="s">
        <v>168</v>
      </c>
      <c r="R42" s="141"/>
    </row>
    <row r="43" spans="1:18" ht="15.75" customHeight="1">
      <c r="A43" s="1449"/>
      <c r="B43" s="1513"/>
      <c r="C43" s="1516"/>
      <c r="D43" s="1517"/>
      <c r="E43" s="1521"/>
      <c r="F43" s="1522"/>
      <c r="G43" s="1523"/>
      <c r="H43" s="1414"/>
      <c r="I43" s="1415"/>
      <c r="J43" s="1415"/>
      <c r="K43" s="1415"/>
      <c r="L43" s="1415"/>
      <c r="M43" s="1415"/>
      <c r="N43" s="1415"/>
      <c r="O43" s="1416"/>
      <c r="P43" s="1430"/>
      <c r="Q43" s="1525"/>
      <c r="R43" s="141"/>
    </row>
    <row r="44" spans="1:18" ht="15.75" customHeight="1">
      <c r="A44" s="1452">
        <v>18</v>
      </c>
      <c r="B44" s="1512" t="str">
        <f t="shared" ref="B44" si="15">B42</f>
        <v>R2</v>
      </c>
      <c r="C44" s="1514"/>
      <c r="D44" s="1515"/>
      <c r="E44" s="1518"/>
      <c r="F44" s="1519"/>
      <c r="G44" s="1520"/>
      <c r="H44" s="1408"/>
      <c r="I44" s="1409"/>
      <c r="J44" s="1409"/>
      <c r="K44" s="1409"/>
      <c r="L44" s="1409"/>
      <c r="M44" s="1409"/>
      <c r="N44" s="1409"/>
      <c r="O44" s="1410"/>
      <c r="P44" s="1526"/>
      <c r="Q44" s="1524" t="s">
        <v>168</v>
      </c>
      <c r="R44" s="141"/>
    </row>
    <row r="45" spans="1:18" ht="15.75" customHeight="1">
      <c r="A45" s="1452"/>
      <c r="B45" s="1513"/>
      <c r="C45" s="1516"/>
      <c r="D45" s="1517"/>
      <c r="E45" s="1521"/>
      <c r="F45" s="1522"/>
      <c r="G45" s="1523"/>
      <c r="H45" s="1414"/>
      <c r="I45" s="1415"/>
      <c r="J45" s="1415"/>
      <c r="K45" s="1415"/>
      <c r="L45" s="1415"/>
      <c r="M45" s="1415"/>
      <c r="N45" s="1415"/>
      <c r="O45" s="1416"/>
      <c r="P45" s="1430"/>
      <c r="Q45" s="1525"/>
      <c r="R45" s="141"/>
    </row>
    <row r="46" spans="1:18" ht="15.75" customHeight="1">
      <c r="A46" s="1446">
        <v>19</v>
      </c>
      <c r="B46" s="1512" t="str">
        <f t="shared" ref="B46" si="16">B44</f>
        <v>R2</v>
      </c>
      <c r="C46" s="1514"/>
      <c r="D46" s="1515"/>
      <c r="E46" s="1518"/>
      <c r="F46" s="1519"/>
      <c r="G46" s="1520"/>
      <c r="H46" s="1408"/>
      <c r="I46" s="1409"/>
      <c r="J46" s="1409"/>
      <c r="K46" s="1409"/>
      <c r="L46" s="1409"/>
      <c r="M46" s="1409"/>
      <c r="N46" s="1409"/>
      <c r="O46" s="1410"/>
      <c r="P46" s="1526"/>
      <c r="Q46" s="1524" t="s">
        <v>168</v>
      </c>
      <c r="R46" s="141"/>
    </row>
    <row r="47" spans="1:18" ht="15.75" customHeight="1">
      <c r="A47" s="1449"/>
      <c r="B47" s="1513"/>
      <c r="C47" s="1516"/>
      <c r="D47" s="1517"/>
      <c r="E47" s="1521"/>
      <c r="F47" s="1522"/>
      <c r="G47" s="1523"/>
      <c r="H47" s="1414"/>
      <c r="I47" s="1415"/>
      <c r="J47" s="1415"/>
      <c r="K47" s="1415"/>
      <c r="L47" s="1415"/>
      <c r="M47" s="1415"/>
      <c r="N47" s="1415"/>
      <c r="O47" s="1416"/>
      <c r="P47" s="1430"/>
      <c r="Q47" s="1525"/>
      <c r="R47" s="141"/>
    </row>
    <row r="48" spans="1:18" ht="15.75" customHeight="1">
      <c r="A48" s="1452">
        <v>20</v>
      </c>
      <c r="B48" s="1512" t="str">
        <f t="shared" ref="B48" si="17">B46</f>
        <v>R2</v>
      </c>
      <c r="C48" s="1514"/>
      <c r="D48" s="1515"/>
      <c r="E48" s="1518"/>
      <c r="F48" s="1519"/>
      <c r="G48" s="1520"/>
      <c r="H48" s="1408"/>
      <c r="I48" s="1409"/>
      <c r="J48" s="1409"/>
      <c r="K48" s="1409"/>
      <c r="L48" s="1409"/>
      <c r="M48" s="1409"/>
      <c r="N48" s="1409"/>
      <c r="O48" s="1410"/>
      <c r="P48" s="1526"/>
      <c r="Q48" s="1524" t="s">
        <v>168</v>
      </c>
      <c r="R48" s="141"/>
    </row>
    <row r="49" spans="1:20" ht="15.75" customHeight="1">
      <c r="A49" s="1449"/>
      <c r="B49" s="1513"/>
      <c r="C49" s="1516"/>
      <c r="D49" s="1517"/>
      <c r="E49" s="1521"/>
      <c r="F49" s="1522"/>
      <c r="G49" s="1523"/>
      <c r="H49" s="1414"/>
      <c r="I49" s="1415"/>
      <c r="J49" s="1415"/>
      <c r="K49" s="1415"/>
      <c r="L49" s="1415"/>
      <c r="M49" s="1415"/>
      <c r="N49" s="1415"/>
      <c r="O49" s="1416"/>
      <c r="P49" s="1430"/>
      <c r="Q49" s="1525"/>
      <c r="R49" s="141"/>
    </row>
    <row r="50" spans="1:20">
      <c r="A50" s="207" t="s">
        <v>104</v>
      </c>
      <c r="B50" s="1529" t="s">
        <v>528</v>
      </c>
      <c r="C50" s="1530"/>
      <c r="D50" s="1530"/>
      <c r="E50" s="1530"/>
      <c r="F50" s="1530"/>
      <c r="G50" s="1530"/>
      <c r="H50" s="1530"/>
      <c r="I50" s="1530"/>
      <c r="J50" s="1530"/>
      <c r="K50" s="1530"/>
      <c r="L50" s="1530"/>
      <c r="M50" s="1530"/>
      <c r="N50" s="1530"/>
      <c r="O50" s="1530"/>
      <c r="P50" s="1530"/>
      <c r="Q50" s="414"/>
      <c r="R50" s="418"/>
    </row>
    <row r="51" spans="1:20">
      <c r="A51" s="207" t="s">
        <v>105</v>
      </c>
      <c r="B51" s="1529" t="s">
        <v>119</v>
      </c>
      <c r="C51" s="1530"/>
      <c r="D51" s="1530"/>
      <c r="E51" s="1530"/>
      <c r="F51" s="1530"/>
      <c r="G51" s="1530"/>
      <c r="H51" s="1530"/>
      <c r="I51" s="1530"/>
      <c r="J51" s="1530"/>
      <c r="K51" s="1530"/>
      <c r="L51" s="1530"/>
      <c r="M51" s="1530"/>
      <c r="N51" s="1530"/>
      <c r="O51" s="1530"/>
      <c r="P51" s="1530"/>
      <c r="Q51" s="1530"/>
      <c r="R51" s="418"/>
    </row>
    <row r="52" spans="1:20" ht="15.75" customHeight="1"/>
    <row r="53" spans="1:20" ht="15.75" customHeight="1">
      <c r="A53" s="1392" t="str">
        <f>CONCATENATE("（様式-",INDEX(発注者入力シート!$B$27:$G$31,MATCH(発注者入力シート!L6,発注者入力シート!$C$27:$C$31,0),4),"-２）")</f>
        <v>（様式-３-２）</v>
      </c>
      <c r="B53" s="1392"/>
      <c r="C53" s="1392"/>
      <c r="D53" s="1392"/>
      <c r="E53" s="1392"/>
      <c r="F53" s="1392"/>
      <c r="Q53" s="345" t="s">
        <v>736</v>
      </c>
      <c r="R53" s="273"/>
      <c r="S53" s="4" t="s">
        <v>393</v>
      </c>
      <c r="T53" s="4"/>
    </row>
    <row r="54" spans="1:20" ht="15.75" customHeight="1">
      <c r="A54" s="1392" t="str">
        <f>CONCATENATE("評価項目",INDEX(発注者入力シート!$B$27:$G$31,MATCH(発注者入力シート!L6,発注者入力シート!$C$27:$C$31,0),5),"-",INDEX(発注者入力シート!$B$27:$G$31,MATCH(発注者入力シート!L6,発注者入力シート!$C$27:$C$31,0),6))</f>
        <v>評価項目（２）-①</v>
      </c>
      <c r="B54" s="1392"/>
      <c r="C54" s="1392"/>
      <c r="D54" s="1392"/>
      <c r="E54" s="1392"/>
      <c r="Q54" s="188" t="str">
        <f>Q2</f>
        <v>【令和２年度完成工事分】</v>
      </c>
      <c r="S54" s="4" t="s">
        <v>394</v>
      </c>
      <c r="T54" s="4"/>
    </row>
    <row r="55" spans="1:20" ht="15.75" customHeight="1">
      <c r="A55" s="1407" t="s">
        <v>166</v>
      </c>
      <c r="B55" s="1407"/>
      <c r="C55" s="1407"/>
      <c r="D55" s="1407"/>
      <c r="E55" s="1407"/>
      <c r="F55" s="1407"/>
      <c r="G55" s="1407"/>
      <c r="H55" s="1407"/>
      <c r="I55" s="1407"/>
      <c r="J55" s="1407"/>
      <c r="K55" s="1407"/>
      <c r="L55" s="1407"/>
      <c r="M55" s="1407"/>
      <c r="N55" s="1407"/>
      <c r="O55" s="1407"/>
      <c r="P55" s="1407"/>
      <c r="Q55" s="1407"/>
      <c r="R55" s="267"/>
      <c r="S55" s="147"/>
      <c r="T55" s="4" t="s">
        <v>401</v>
      </c>
    </row>
    <row r="56" spans="1:20" ht="15.75" customHeight="1">
      <c r="A56" s="410"/>
      <c r="B56" s="410"/>
      <c r="C56" s="410"/>
      <c r="D56" s="410"/>
      <c r="E56" s="410"/>
      <c r="F56" s="410"/>
      <c r="G56" s="410"/>
      <c r="H56" s="410"/>
      <c r="I56" s="410"/>
      <c r="J56" s="410"/>
      <c r="K56" s="410"/>
      <c r="L56" s="410"/>
      <c r="M56" s="410"/>
      <c r="N56" s="410"/>
      <c r="O56" s="410"/>
      <c r="P56" s="410"/>
      <c r="Q56" s="410"/>
      <c r="R56" s="267"/>
      <c r="S56" s="135"/>
      <c r="T56" s="4" t="s">
        <v>396</v>
      </c>
    </row>
    <row r="57" spans="1:20" ht="15.75" customHeight="1">
      <c r="D57" s="1404" t="s">
        <v>793</v>
      </c>
      <c r="E57" s="1404"/>
      <c r="F57" s="1403" t="str">
        <f>IF(企業入力シート!C5="","",企業入力シート!C5)</f>
        <v>○○共同企業体</v>
      </c>
      <c r="G57" s="1403"/>
      <c r="H57" s="1403"/>
      <c r="I57" s="1403"/>
      <c r="J57" s="1403"/>
      <c r="K57" s="1403"/>
      <c r="L57" s="1403"/>
      <c r="M57" s="1403"/>
      <c r="N57" s="1403"/>
      <c r="O57" s="1403"/>
      <c r="P57" s="1403"/>
      <c r="Q57" s="1403"/>
      <c r="R57" s="348"/>
      <c r="S57" s="190"/>
      <c r="T57" s="4"/>
    </row>
    <row r="58" spans="1:20" ht="15.75" customHeight="1">
      <c r="D58" s="1511" t="s">
        <v>796</v>
      </c>
      <c r="E58" s="1511"/>
      <c r="F58" s="1403" t="str">
        <f>IF(企業入力シート!C33="","",企業入力シート!C33)</f>
        <v/>
      </c>
      <c r="G58" s="1403"/>
      <c r="H58" s="1403"/>
      <c r="I58" s="1403"/>
      <c r="J58" s="1403"/>
      <c r="K58" s="1403"/>
      <c r="L58" s="1403"/>
      <c r="M58" s="1403"/>
      <c r="N58" s="1403"/>
      <c r="O58" s="1403"/>
      <c r="P58" s="1403"/>
      <c r="Q58" s="1403"/>
      <c r="S58" s="4" t="s">
        <v>397</v>
      </c>
      <c r="T58" s="4"/>
    </row>
    <row r="59" spans="1:20" ht="15.75" customHeight="1">
      <c r="S59" s="137"/>
      <c r="T59" s="4" t="s">
        <v>398</v>
      </c>
    </row>
    <row r="60" spans="1:20" ht="15.75" customHeight="1">
      <c r="A60" s="411" t="s">
        <v>20</v>
      </c>
      <c r="B60" s="413" t="s">
        <v>22</v>
      </c>
      <c r="C60" s="1447" t="s">
        <v>24</v>
      </c>
      <c r="D60" s="1447"/>
      <c r="E60" s="1446" t="s">
        <v>25</v>
      </c>
      <c r="F60" s="1447"/>
      <c r="G60" s="1448"/>
      <c r="H60" s="1446" t="s">
        <v>26</v>
      </c>
      <c r="I60" s="1447"/>
      <c r="J60" s="1447"/>
      <c r="K60" s="1447"/>
      <c r="L60" s="1447"/>
      <c r="M60" s="1447"/>
      <c r="N60" s="1447"/>
      <c r="O60" s="1448"/>
      <c r="P60" s="1446" t="s">
        <v>108</v>
      </c>
      <c r="Q60" s="1448"/>
      <c r="R60" s="141"/>
      <c r="S60" s="138"/>
      <c r="T60" s="4" t="s">
        <v>396</v>
      </c>
    </row>
    <row r="61" spans="1:20" ht="15.75" customHeight="1">
      <c r="A61" s="412" t="s">
        <v>21</v>
      </c>
      <c r="B61" s="416" t="s">
        <v>23</v>
      </c>
      <c r="C61" s="1453"/>
      <c r="D61" s="1453"/>
      <c r="E61" s="1531" t="s">
        <v>748</v>
      </c>
      <c r="F61" s="1532"/>
      <c r="G61" s="1533"/>
      <c r="H61" s="1449"/>
      <c r="I61" s="1450"/>
      <c r="J61" s="1450"/>
      <c r="K61" s="1450"/>
      <c r="L61" s="1450"/>
      <c r="M61" s="1450"/>
      <c r="N61" s="1450"/>
      <c r="O61" s="1451"/>
      <c r="P61" s="1452" t="s">
        <v>107</v>
      </c>
      <c r="Q61" s="1454"/>
      <c r="R61" s="141"/>
      <c r="S61" s="4"/>
      <c r="T61" s="4"/>
    </row>
    <row r="62" spans="1:20" ht="15.75" customHeight="1">
      <c r="A62" s="1446">
        <v>21</v>
      </c>
      <c r="B62" s="1512" t="str">
        <f>B48</f>
        <v>R2</v>
      </c>
      <c r="C62" s="1514"/>
      <c r="D62" s="1515"/>
      <c r="E62" s="1518"/>
      <c r="F62" s="1519"/>
      <c r="G62" s="1520"/>
      <c r="H62" s="1408"/>
      <c r="I62" s="1409"/>
      <c r="J62" s="1409"/>
      <c r="K62" s="1409"/>
      <c r="L62" s="1409"/>
      <c r="M62" s="1409"/>
      <c r="N62" s="1409"/>
      <c r="O62" s="1410"/>
      <c r="P62" s="1526"/>
      <c r="Q62" s="1524" t="s">
        <v>168</v>
      </c>
      <c r="R62" s="141"/>
      <c r="S62" s="149" t="s">
        <v>399</v>
      </c>
      <c r="T62" s="4"/>
    </row>
    <row r="63" spans="1:20" ht="15.75" customHeight="1">
      <c r="A63" s="1449"/>
      <c r="B63" s="1513"/>
      <c r="C63" s="1516"/>
      <c r="D63" s="1517"/>
      <c r="E63" s="1521"/>
      <c r="F63" s="1522"/>
      <c r="G63" s="1523"/>
      <c r="H63" s="1414"/>
      <c r="I63" s="1415"/>
      <c r="J63" s="1415"/>
      <c r="K63" s="1415"/>
      <c r="L63" s="1415"/>
      <c r="M63" s="1415"/>
      <c r="N63" s="1415"/>
      <c r="O63" s="1416"/>
      <c r="P63" s="1430"/>
      <c r="Q63" s="1525"/>
      <c r="R63" s="141"/>
      <c r="S63" s="149" t="s">
        <v>400</v>
      </c>
      <c r="T63" s="4"/>
    </row>
    <row r="64" spans="1:20" ht="15.75" customHeight="1">
      <c r="A64" s="1452">
        <v>22</v>
      </c>
      <c r="B64" s="1512" t="str">
        <f>B62</f>
        <v>R2</v>
      </c>
      <c r="C64" s="1514"/>
      <c r="D64" s="1515"/>
      <c r="E64" s="1518"/>
      <c r="F64" s="1519"/>
      <c r="G64" s="1520"/>
      <c r="H64" s="1408"/>
      <c r="I64" s="1409"/>
      <c r="J64" s="1409"/>
      <c r="K64" s="1409"/>
      <c r="L64" s="1409"/>
      <c r="M64" s="1409"/>
      <c r="N64" s="1409"/>
      <c r="O64" s="1410"/>
      <c r="P64" s="1526"/>
      <c r="Q64" s="1524" t="s">
        <v>168</v>
      </c>
      <c r="R64" s="141"/>
    </row>
    <row r="65" spans="1:18" ht="15.75" customHeight="1">
      <c r="A65" s="1452"/>
      <c r="B65" s="1513"/>
      <c r="C65" s="1516"/>
      <c r="D65" s="1517"/>
      <c r="E65" s="1521"/>
      <c r="F65" s="1522"/>
      <c r="G65" s="1523"/>
      <c r="H65" s="1414"/>
      <c r="I65" s="1415"/>
      <c r="J65" s="1415"/>
      <c r="K65" s="1415"/>
      <c r="L65" s="1415"/>
      <c r="M65" s="1415"/>
      <c r="N65" s="1415"/>
      <c r="O65" s="1416"/>
      <c r="P65" s="1430"/>
      <c r="Q65" s="1525"/>
      <c r="R65" s="141"/>
    </row>
    <row r="66" spans="1:18" ht="15.75" customHeight="1">
      <c r="A66" s="1446">
        <v>23</v>
      </c>
      <c r="B66" s="1512" t="str">
        <f t="shared" ref="B66" si="18">B64</f>
        <v>R2</v>
      </c>
      <c r="C66" s="1514"/>
      <c r="D66" s="1515"/>
      <c r="E66" s="1518"/>
      <c r="F66" s="1519"/>
      <c r="G66" s="1520"/>
      <c r="H66" s="1408"/>
      <c r="I66" s="1409"/>
      <c r="J66" s="1409"/>
      <c r="K66" s="1409"/>
      <c r="L66" s="1409"/>
      <c r="M66" s="1409"/>
      <c r="N66" s="1409"/>
      <c r="O66" s="1410"/>
      <c r="P66" s="1526"/>
      <c r="Q66" s="1524" t="s">
        <v>168</v>
      </c>
      <c r="R66" s="141"/>
    </row>
    <row r="67" spans="1:18" ht="15.75" customHeight="1">
      <c r="A67" s="1449"/>
      <c r="B67" s="1513"/>
      <c r="C67" s="1516"/>
      <c r="D67" s="1517"/>
      <c r="E67" s="1521"/>
      <c r="F67" s="1522"/>
      <c r="G67" s="1523"/>
      <c r="H67" s="1414"/>
      <c r="I67" s="1415"/>
      <c r="J67" s="1415"/>
      <c r="K67" s="1415"/>
      <c r="L67" s="1415"/>
      <c r="M67" s="1415"/>
      <c r="N67" s="1415"/>
      <c r="O67" s="1416"/>
      <c r="P67" s="1430"/>
      <c r="Q67" s="1525"/>
      <c r="R67" s="141"/>
    </row>
    <row r="68" spans="1:18" ht="15.75" customHeight="1">
      <c r="A68" s="1452">
        <v>24</v>
      </c>
      <c r="B68" s="1512" t="str">
        <f t="shared" ref="B68" si="19">B66</f>
        <v>R2</v>
      </c>
      <c r="C68" s="1514"/>
      <c r="D68" s="1515"/>
      <c r="E68" s="1518"/>
      <c r="F68" s="1519"/>
      <c r="G68" s="1520"/>
      <c r="H68" s="1408"/>
      <c r="I68" s="1409"/>
      <c r="J68" s="1409"/>
      <c r="K68" s="1409"/>
      <c r="L68" s="1409"/>
      <c r="M68" s="1409"/>
      <c r="N68" s="1409"/>
      <c r="O68" s="1410"/>
      <c r="P68" s="1526"/>
      <c r="Q68" s="1524" t="s">
        <v>168</v>
      </c>
      <c r="R68" s="141"/>
    </row>
    <row r="69" spans="1:18" ht="15.75" customHeight="1">
      <c r="A69" s="1452"/>
      <c r="B69" s="1513"/>
      <c r="C69" s="1516"/>
      <c r="D69" s="1517"/>
      <c r="E69" s="1521"/>
      <c r="F69" s="1522"/>
      <c r="G69" s="1523"/>
      <c r="H69" s="1414"/>
      <c r="I69" s="1415"/>
      <c r="J69" s="1415"/>
      <c r="K69" s="1415"/>
      <c r="L69" s="1415"/>
      <c r="M69" s="1415"/>
      <c r="N69" s="1415"/>
      <c r="O69" s="1416"/>
      <c r="P69" s="1430"/>
      <c r="Q69" s="1525"/>
      <c r="R69" s="141"/>
    </row>
    <row r="70" spans="1:18" ht="15.75" customHeight="1">
      <c r="A70" s="1446">
        <v>25</v>
      </c>
      <c r="B70" s="1512" t="str">
        <f t="shared" ref="B70" si="20">B68</f>
        <v>R2</v>
      </c>
      <c r="C70" s="1514"/>
      <c r="D70" s="1515"/>
      <c r="E70" s="1518"/>
      <c r="F70" s="1519"/>
      <c r="G70" s="1520"/>
      <c r="H70" s="1408"/>
      <c r="I70" s="1409"/>
      <c r="J70" s="1409"/>
      <c r="K70" s="1409"/>
      <c r="L70" s="1409"/>
      <c r="M70" s="1409"/>
      <c r="N70" s="1409"/>
      <c r="O70" s="1410"/>
      <c r="P70" s="1526"/>
      <c r="Q70" s="1524" t="s">
        <v>168</v>
      </c>
      <c r="R70" s="141"/>
    </row>
    <row r="71" spans="1:18" ht="15.75" customHeight="1">
      <c r="A71" s="1449"/>
      <c r="B71" s="1513"/>
      <c r="C71" s="1516"/>
      <c r="D71" s="1517"/>
      <c r="E71" s="1521"/>
      <c r="F71" s="1522"/>
      <c r="G71" s="1523"/>
      <c r="H71" s="1414"/>
      <c r="I71" s="1415"/>
      <c r="J71" s="1415"/>
      <c r="K71" s="1415"/>
      <c r="L71" s="1415"/>
      <c r="M71" s="1415"/>
      <c r="N71" s="1415"/>
      <c r="O71" s="1416"/>
      <c r="P71" s="1430"/>
      <c r="Q71" s="1525"/>
      <c r="R71" s="141"/>
    </row>
    <row r="72" spans="1:18" ht="15.75" customHeight="1">
      <c r="A72" s="1452">
        <v>26</v>
      </c>
      <c r="B72" s="1512" t="str">
        <f t="shared" ref="B72" si="21">B70</f>
        <v>R2</v>
      </c>
      <c r="C72" s="1514"/>
      <c r="D72" s="1515"/>
      <c r="E72" s="1518"/>
      <c r="F72" s="1519"/>
      <c r="G72" s="1520"/>
      <c r="H72" s="1408"/>
      <c r="I72" s="1409"/>
      <c r="J72" s="1409"/>
      <c r="K72" s="1409"/>
      <c r="L72" s="1409"/>
      <c r="M72" s="1409"/>
      <c r="N72" s="1409"/>
      <c r="O72" s="1410"/>
      <c r="P72" s="1526"/>
      <c r="Q72" s="1524" t="s">
        <v>168</v>
      </c>
      <c r="R72" s="141"/>
    </row>
    <row r="73" spans="1:18" ht="15.75" customHeight="1">
      <c r="A73" s="1452"/>
      <c r="B73" s="1513"/>
      <c r="C73" s="1516"/>
      <c r="D73" s="1517"/>
      <c r="E73" s="1521"/>
      <c r="F73" s="1522"/>
      <c r="G73" s="1523"/>
      <c r="H73" s="1414"/>
      <c r="I73" s="1415"/>
      <c r="J73" s="1415"/>
      <c r="K73" s="1415"/>
      <c r="L73" s="1415"/>
      <c r="M73" s="1415"/>
      <c r="N73" s="1415"/>
      <c r="O73" s="1416"/>
      <c r="P73" s="1430"/>
      <c r="Q73" s="1525"/>
      <c r="R73" s="141"/>
    </row>
    <row r="74" spans="1:18" ht="15.75" customHeight="1">
      <c r="A74" s="1446">
        <v>27</v>
      </c>
      <c r="B74" s="1512" t="str">
        <f t="shared" ref="B74" si="22">B72</f>
        <v>R2</v>
      </c>
      <c r="C74" s="1514"/>
      <c r="D74" s="1515"/>
      <c r="E74" s="1518"/>
      <c r="F74" s="1519"/>
      <c r="G74" s="1520"/>
      <c r="H74" s="1408"/>
      <c r="I74" s="1409"/>
      <c r="J74" s="1409"/>
      <c r="K74" s="1409"/>
      <c r="L74" s="1409"/>
      <c r="M74" s="1409"/>
      <c r="N74" s="1409"/>
      <c r="O74" s="1410"/>
      <c r="P74" s="1526"/>
      <c r="Q74" s="1524" t="s">
        <v>168</v>
      </c>
      <c r="R74" s="141"/>
    </row>
    <row r="75" spans="1:18" ht="15.75" customHeight="1">
      <c r="A75" s="1449"/>
      <c r="B75" s="1513"/>
      <c r="C75" s="1516"/>
      <c r="D75" s="1517"/>
      <c r="E75" s="1521"/>
      <c r="F75" s="1522"/>
      <c r="G75" s="1523"/>
      <c r="H75" s="1414"/>
      <c r="I75" s="1415"/>
      <c r="J75" s="1415"/>
      <c r="K75" s="1415"/>
      <c r="L75" s="1415"/>
      <c r="M75" s="1415"/>
      <c r="N75" s="1415"/>
      <c r="O75" s="1416"/>
      <c r="P75" s="1430"/>
      <c r="Q75" s="1525"/>
      <c r="R75" s="141"/>
    </row>
    <row r="76" spans="1:18" ht="15.75" customHeight="1">
      <c r="A76" s="1452">
        <v>28</v>
      </c>
      <c r="B76" s="1512" t="str">
        <f t="shared" ref="B76" si="23">B74</f>
        <v>R2</v>
      </c>
      <c r="C76" s="1514"/>
      <c r="D76" s="1515"/>
      <c r="E76" s="1518"/>
      <c r="F76" s="1519"/>
      <c r="G76" s="1520"/>
      <c r="H76" s="1408"/>
      <c r="I76" s="1409"/>
      <c r="J76" s="1409"/>
      <c r="K76" s="1409"/>
      <c r="L76" s="1409"/>
      <c r="M76" s="1409"/>
      <c r="N76" s="1409"/>
      <c r="O76" s="1410"/>
      <c r="P76" s="1526"/>
      <c r="Q76" s="1524" t="s">
        <v>168</v>
      </c>
      <c r="R76" s="141"/>
    </row>
    <row r="77" spans="1:18" ht="15.75" customHeight="1">
      <c r="A77" s="1452"/>
      <c r="B77" s="1513"/>
      <c r="C77" s="1516"/>
      <c r="D77" s="1517"/>
      <c r="E77" s="1521"/>
      <c r="F77" s="1522"/>
      <c r="G77" s="1523"/>
      <c r="H77" s="1414"/>
      <c r="I77" s="1415"/>
      <c r="J77" s="1415"/>
      <c r="K77" s="1415"/>
      <c r="L77" s="1415"/>
      <c r="M77" s="1415"/>
      <c r="N77" s="1415"/>
      <c r="O77" s="1416"/>
      <c r="P77" s="1430"/>
      <c r="Q77" s="1525"/>
      <c r="R77" s="141"/>
    </row>
    <row r="78" spans="1:18" ht="15.75" customHeight="1">
      <c r="A78" s="1446">
        <v>29</v>
      </c>
      <c r="B78" s="1512" t="str">
        <f t="shared" ref="B78" si="24">B76</f>
        <v>R2</v>
      </c>
      <c r="C78" s="1514"/>
      <c r="D78" s="1515"/>
      <c r="E78" s="1518"/>
      <c r="F78" s="1519"/>
      <c r="G78" s="1520"/>
      <c r="H78" s="1408"/>
      <c r="I78" s="1409"/>
      <c r="J78" s="1409"/>
      <c r="K78" s="1409"/>
      <c r="L78" s="1409"/>
      <c r="M78" s="1409"/>
      <c r="N78" s="1409"/>
      <c r="O78" s="1410"/>
      <c r="P78" s="1526"/>
      <c r="Q78" s="1524" t="s">
        <v>168</v>
      </c>
      <c r="R78" s="141"/>
    </row>
    <row r="79" spans="1:18" ht="15.75" customHeight="1">
      <c r="A79" s="1449"/>
      <c r="B79" s="1513"/>
      <c r="C79" s="1516"/>
      <c r="D79" s="1517"/>
      <c r="E79" s="1521"/>
      <c r="F79" s="1522"/>
      <c r="G79" s="1523"/>
      <c r="H79" s="1414"/>
      <c r="I79" s="1415"/>
      <c r="J79" s="1415"/>
      <c r="K79" s="1415"/>
      <c r="L79" s="1415"/>
      <c r="M79" s="1415"/>
      <c r="N79" s="1415"/>
      <c r="O79" s="1416"/>
      <c r="P79" s="1430"/>
      <c r="Q79" s="1525"/>
      <c r="R79" s="141"/>
    </row>
    <row r="80" spans="1:18" ht="15.75" customHeight="1">
      <c r="A80" s="1452">
        <v>30</v>
      </c>
      <c r="B80" s="1512" t="str">
        <f t="shared" ref="B80" si="25">B78</f>
        <v>R2</v>
      </c>
      <c r="C80" s="1514"/>
      <c r="D80" s="1515"/>
      <c r="E80" s="1518"/>
      <c r="F80" s="1519"/>
      <c r="G80" s="1520"/>
      <c r="H80" s="1408"/>
      <c r="I80" s="1409"/>
      <c r="J80" s="1409"/>
      <c r="K80" s="1409"/>
      <c r="L80" s="1409"/>
      <c r="M80" s="1409"/>
      <c r="N80" s="1409"/>
      <c r="O80" s="1410"/>
      <c r="P80" s="1526"/>
      <c r="Q80" s="1524" t="s">
        <v>168</v>
      </c>
      <c r="R80" s="141"/>
    </row>
    <row r="81" spans="1:18" ht="15.75" customHeight="1">
      <c r="A81" s="1452"/>
      <c r="B81" s="1513"/>
      <c r="C81" s="1516"/>
      <c r="D81" s="1517"/>
      <c r="E81" s="1521"/>
      <c r="F81" s="1522"/>
      <c r="G81" s="1523"/>
      <c r="H81" s="1414"/>
      <c r="I81" s="1415"/>
      <c r="J81" s="1415"/>
      <c r="K81" s="1415"/>
      <c r="L81" s="1415"/>
      <c r="M81" s="1415"/>
      <c r="N81" s="1415"/>
      <c r="O81" s="1416"/>
      <c r="P81" s="1430"/>
      <c r="Q81" s="1525"/>
      <c r="R81" s="141"/>
    </row>
    <row r="82" spans="1:18" ht="15.75" customHeight="1">
      <c r="A82" s="1446">
        <v>31</v>
      </c>
      <c r="B82" s="1512" t="str">
        <f t="shared" ref="B82" si="26">B80</f>
        <v>R2</v>
      </c>
      <c r="C82" s="1514"/>
      <c r="D82" s="1515"/>
      <c r="E82" s="1518"/>
      <c r="F82" s="1519"/>
      <c r="G82" s="1520"/>
      <c r="H82" s="1408"/>
      <c r="I82" s="1409"/>
      <c r="J82" s="1409"/>
      <c r="K82" s="1409"/>
      <c r="L82" s="1409"/>
      <c r="M82" s="1409"/>
      <c r="N82" s="1409"/>
      <c r="O82" s="1410"/>
      <c r="P82" s="1526"/>
      <c r="Q82" s="1524" t="s">
        <v>168</v>
      </c>
      <c r="R82" s="141"/>
    </row>
    <row r="83" spans="1:18" ht="15.75" customHeight="1">
      <c r="A83" s="1449"/>
      <c r="B83" s="1513"/>
      <c r="C83" s="1516"/>
      <c r="D83" s="1517"/>
      <c r="E83" s="1521"/>
      <c r="F83" s="1522"/>
      <c r="G83" s="1523"/>
      <c r="H83" s="1414"/>
      <c r="I83" s="1415"/>
      <c r="J83" s="1415"/>
      <c r="K83" s="1415"/>
      <c r="L83" s="1415"/>
      <c r="M83" s="1415"/>
      <c r="N83" s="1415"/>
      <c r="O83" s="1416"/>
      <c r="P83" s="1430"/>
      <c r="Q83" s="1525"/>
      <c r="R83" s="141"/>
    </row>
    <row r="84" spans="1:18" ht="15.75" customHeight="1">
      <c r="A84" s="1452">
        <v>32</v>
      </c>
      <c r="B84" s="1512" t="str">
        <f t="shared" ref="B84" si="27">B82</f>
        <v>R2</v>
      </c>
      <c r="C84" s="1514"/>
      <c r="D84" s="1515"/>
      <c r="E84" s="1518"/>
      <c r="F84" s="1519"/>
      <c r="G84" s="1520"/>
      <c r="H84" s="1408"/>
      <c r="I84" s="1409"/>
      <c r="J84" s="1409"/>
      <c r="K84" s="1409"/>
      <c r="L84" s="1409"/>
      <c r="M84" s="1409"/>
      <c r="N84" s="1409"/>
      <c r="O84" s="1410"/>
      <c r="P84" s="1526"/>
      <c r="Q84" s="1524" t="s">
        <v>168</v>
      </c>
      <c r="R84" s="141"/>
    </row>
    <row r="85" spans="1:18" ht="15.75" customHeight="1">
      <c r="A85" s="1452"/>
      <c r="B85" s="1513"/>
      <c r="C85" s="1516"/>
      <c r="D85" s="1517"/>
      <c r="E85" s="1521"/>
      <c r="F85" s="1522"/>
      <c r="G85" s="1523"/>
      <c r="H85" s="1414"/>
      <c r="I85" s="1415"/>
      <c r="J85" s="1415"/>
      <c r="K85" s="1415"/>
      <c r="L85" s="1415"/>
      <c r="M85" s="1415"/>
      <c r="N85" s="1415"/>
      <c r="O85" s="1416"/>
      <c r="P85" s="1430"/>
      <c r="Q85" s="1525"/>
      <c r="R85" s="141"/>
    </row>
    <row r="86" spans="1:18" ht="15.75" customHeight="1">
      <c r="A86" s="1446">
        <v>33</v>
      </c>
      <c r="B86" s="1512" t="str">
        <f t="shared" ref="B86" si="28">B84</f>
        <v>R2</v>
      </c>
      <c r="C86" s="1514"/>
      <c r="D86" s="1515"/>
      <c r="E86" s="1518"/>
      <c r="F86" s="1519"/>
      <c r="G86" s="1520"/>
      <c r="H86" s="1408"/>
      <c r="I86" s="1409"/>
      <c r="J86" s="1409"/>
      <c r="K86" s="1409"/>
      <c r="L86" s="1409"/>
      <c r="M86" s="1409"/>
      <c r="N86" s="1409"/>
      <c r="O86" s="1410"/>
      <c r="P86" s="1526"/>
      <c r="Q86" s="1524" t="s">
        <v>168</v>
      </c>
      <c r="R86" s="141"/>
    </row>
    <row r="87" spans="1:18" ht="15.75" customHeight="1">
      <c r="A87" s="1449"/>
      <c r="B87" s="1513"/>
      <c r="C87" s="1516"/>
      <c r="D87" s="1517"/>
      <c r="E87" s="1521"/>
      <c r="F87" s="1522"/>
      <c r="G87" s="1523"/>
      <c r="H87" s="1414"/>
      <c r="I87" s="1415"/>
      <c r="J87" s="1415"/>
      <c r="K87" s="1415"/>
      <c r="L87" s="1415"/>
      <c r="M87" s="1415"/>
      <c r="N87" s="1415"/>
      <c r="O87" s="1416"/>
      <c r="P87" s="1430"/>
      <c r="Q87" s="1525"/>
      <c r="R87" s="141"/>
    </row>
    <row r="88" spans="1:18" ht="15.75" customHeight="1">
      <c r="A88" s="1452">
        <v>34</v>
      </c>
      <c r="B88" s="1512" t="str">
        <f t="shared" ref="B88" si="29">B86</f>
        <v>R2</v>
      </c>
      <c r="C88" s="1514"/>
      <c r="D88" s="1515"/>
      <c r="E88" s="1518"/>
      <c r="F88" s="1519"/>
      <c r="G88" s="1520"/>
      <c r="H88" s="1408"/>
      <c r="I88" s="1409"/>
      <c r="J88" s="1409"/>
      <c r="K88" s="1409"/>
      <c r="L88" s="1409"/>
      <c r="M88" s="1409"/>
      <c r="N88" s="1409"/>
      <c r="O88" s="1410"/>
      <c r="P88" s="1526"/>
      <c r="Q88" s="1524" t="s">
        <v>168</v>
      </c>
      <c r="R88" s="141"/>
    </row>
    <row r="89" spans="1:18" ht="15.75" customHeight="1">
      <c r="A89" s="1452"/>
      <c r="B89" s="1513"/>
      <c r="C89" s="1516"/>
      <c r="D89" s="1517"/>
      <c r="E89" s="1521"/>
      <c r="F89" s="1522"/>
      <c r="G89" s="1523"/>
      <c r="H89" s="1414"/>
      <c r="I89" s="1415"/>
      <c r="J89" s="1415"/>
      <c r="K89" s="1415"/>
      <c r="L89" s="1415"/>
      <c r="M89" s="1415"/>
      <c r="N89" s="1415"/>
      <c r="O89" s="1416"/>
      <c r="P89" s="1430"/>
      <c r="Q89" s="1525"/>
      <c r="R89" s="141"/>
    </row>
    <row r="90" spans="1:18" ht="15.75" customHeight="1">
      <c r="A90" s="1446">
        <v>35</v>
      </c>
      <c r="B90" s="1512" t="str">
        <f t="shared" ref="B90" si="30">B88</f>
        <v>R2</v>
      </c>
      <c r="C90" s="1514"/>
      <c r="D90" s="1515"/>
      <c r="E90" s="1518"/>
      <c r="F90" s="1519"/>
      <c r="G90" s="1520"/>
      <c r="H90" s="1408"/>
      <c r="I90" s="1409"/>
      <c r="J90" s="1409"/>
      <c r="K90" s="1409"/>
      <c r="L90" s="1409"/>
      <c r="M90" s="1409"/>
      <c r="N90" s="1409"/>
      <c r="O90" s="1410"/>
      <c r="P90" s="1526"/>
      <c r="Q90" s="1524" t="s">
        <v>168</v>
      </c>
      <c r="R90" s="141"/>
    </row>
    <row r="91" spans="1:18" ht="15.75" customHeight="1">
      <c r="A91" s="1449"/>
      <c r="B91" s="1513"/>
      <c r="C91" s="1516"/>
      <c r="D91" s="1517"/>
      <c r="E91" s="1521"/>
      <c r="F91" s="1522"/>
      <c r="G91" s="1523"/>
      <c r="H91" s="1414"/>
      <c r="I91" s="1415"/>
      <c r="J91" s="1415"/>
      <c r="K91" s="1415"/>
      <c r="L91" s="1415"/>
      <c r="M91" s="1415"/>
      <c r="N91" s="1415"/>
      <c r="O91" s="1416"/>
      <c r="P91" s="1430"/>
      <c r="Q91" s="1525"/>
      <c r="R91" s="141"/>
    </row>
    <row r="92" spans="1:18" ht="15.75" customHeight="1">
      <c r="A92" s="1452">
        <v>36</v>
      </c>
      <c r="B92" s="1512" t="str">
        <f t="shared" ref="B92" si="31">B90</f>
        <v>R2</v>
      </c>
      <c r="C92" s="1514"/>
      <c r="D92" s="1515"/>
      <c r="E92" s="1518"/>
      <c r="F92" s="1519"/>
      <c r="G92" s="1520"/>
      <c r="H92" s="1408"/>
      <c r="I92" s="1409"/>
      <c r="J92" s="1409"/>
      <c r="K92" s="1409"/>
      <c r="L92" s="1409"/>
      <c r="M92" s="1409"/>
      <c r="N92" s="1409"/>
      <c r="O92" s="1410"/>
      <c r="P92" s="1526"/>
      <c r="Q92" s="1524" t="s">
        <v>168</v>
      </c>
      <c r="R92" s="141"/>
    </row>
    <row r="93" spans="1:18" ht="15.75" customHeight="1">
      <c r="A93" s="1452"/>
      <c r="B93" s="1513"/>
      <c r="C93" s="1516"/>
      <c r="D93" s="1517"/>
      <c r="E93" s="1521"/>
      <c r="F93" s="1522"/>
      <c r="G93" s="1523"/>
      <c r="H93" s="1414"/>
      <c r="I93" s="1415"/>
      <c r="J93" s="1415"/>
      <c r="K93" s="1415"/>
      <c r="L93" s="1415"/>
      <c r="M93" s="1415"/>
      <c r="N93" s="1415"/>
      <c r="O93" s="1416"/>
      <c r="P93" s="1430"/>
      <c r="Q93" s="1525"/>
      <c r="R93" s="141"/>
    </row>
    <row r="94" spans="1:18" ht="15.75" customHeight="1">
      <c r="A94" s="1446">
        <v>37</v>
      </c>
      <c r="B94" s="1512" t="str">
        <f t="shared" ref="B94" si="32">B92</f>
        <v>R2</v>
      </c>
      <c r="C94" s="1514"/>
      <c r="D94" s="1515"/>
      <c r="E94" s="1518"/>
      <c r="F94" s="1519"/>
      <c r="G94" s="1520"/>
      <c r="H94" s="1408"/>
      <c r="I94" s="1409"/>
      <c r="J94" s="1409"/>
      <c r="K94" s="1409"/>
      <c r="L94" s="1409"/>
      <c r="M94" s="1409"/>
      <c r="N94" s="1409"/>
      <c r="O94" s="1410"/>
      <c r="P94" s="1526"/>
      <c r="Q94" s="1524" t="s">
        <v>168</v>
      </c>
      <c r="R94" s="141"/>
    </row>
    <row r="95" spans="1:18" ht="15.75" customHeight="1">
      <c r="A95" s="1449"/>
      <c r="B95" s="1513"/>
      <c r="C95" s="1516"/>
      <c r="D95" s="1517"/>
      <c r="E95" s="1521"/>
      <c r="F95" s="1522"/>
      <c r="G95" s="1523"/>
      <c r="H95" s="1414"/>
      <c r="I95" s="1415"/>
      <c r="J95" s="1415"/>
      <c r="K95" s="1415"/>
      <c r="L95" s="1415"/>
      <c r="M95" s="1415"/>
      <c r="N95" s="1415"/>
      <c r="O95" s="1416"/>
      <c r="P95" s="1430"/>
      <c r="Q95" s="1525"/>
      <c r="R95" s="141"/>
    </row>
    <row r="96" spans="1:18" ht="15.75" customHeight="1">
      <c r="A96" s="1452">
        <v>38</v>
      </c>
      <c r="B96" s="1512" t="str">
        <f t="shared" ref="B96" si="33">B94</f>
        <v>R2</v>
      </c>
      <c r="C96" s="1514"/>
      <c r="D96" s="1515"/>
      <c r="E96" s="1518"/>
      <c r="F96" s="1519"/>
      <c r="G96" s="1520"/>
      <c r="H96" s="1408"/>
      <c r="I96" s="1409"/>
      <c r="J96" s="1409"/>
      <c r="K96" s="1409"/>
      <c r="L96" s="1409"/>
      <c r="M96" s="1409"/>
      <c r="N96" s="1409"/>
      <c r="O96" s="1410"/>
      <c r="P96" s="1526"/>
      <c r="Q96" s="1524" t="s">
        <v>168</v>
      </c>
      <c r="R96" s="141"/>
    </row>
    <row r="97" spans="1:20" ht="15.75" customHeight="1">
      <c r="A97" s="1452"/>
      <c r="B97" s="1513"/>
      <c r="C97" s="1516"/>
      <c r="D97" s="1517"/>
      <c r="E97" s="1521"/>
      <c r="F97" s="1522"/>
      <c r="G97" s="1523"/>
      <c r="H97" s="1414"/>
      <c r="I97" s="1415"/>
      <c r="J97" s="1415"/>
      <c r="K97" s="1415"/>
      <c r="L97" s="1415"/>
      <c r="M97" s="1415"/>
      <c r="N97" s="1415"/>
      <c r="O97" s="1416"/>
      <c r="P97" s="1430"/>
      <c r="Q97" s="1525"/>
      <c r="R97" s="141"/>
    </row>
    <row r="98" spans="1:20" ht="15.75" customHeight="1">
      <c r="A98" s="1446">
        <v>39</v>
      </c>
      <c r="B98" s="1512" t="str">
        <f t="shared" ref="B98" si="34">B96</f>
        <v>R2</v>
      </c>
      <c r="C98" s="1514"/>
      <c r="D98" s="1515"/>
      <c r="E98" s="1518"/>
      <c r="F98" s="1519"/>
      <c r="G98" s="1520"/>
      <c r="H98" s="1408"/>
      <c r="I98" s="1409"/>
      <c r="J98" s="1409"/>
      <c r="K98" s="1409"/>
      <c r="L98" s="1409"/>
      <c r="M98" s="1409"/>
      <c r="N98" s="1409"/>
      <c r="O98" s="1410"/>
      <c r="P98" s="1526"/>
      <c r="Q98" s="1524" t="s">
        <v>168</v>
      </c>
      <c r="R98" s="141"/>
    </row>
    <row r="99" spans="1:20" ht="15.75" customHeight="1">
      <c r="A99" s="1449"/>
      <c r="B99" s="1513"/>
      <c r="C99" s="1516"/>
      <c r="D99" s="1517"/>
      <c r="E99" s="1521"/>
      <c r="F99" s="1522"/>
      <c r="G99" s="1523"/>
      <c r="H99" s="1414"/>
      <c r="I99" s="1415"/>
      <c r="J99" s="1415"/>
      <c r="K99" s="1415"/>
      <c r="L99" s="1415"/>
      <c r="M99" s="1415"/>
      <c r="N99" s="1415"/>
      <c r="O99" s="1416"/>
      <c r="P99" s="1430"/>
      <c r="Q99" s="1525"/>
      <c r="R99" s="141"/>
    </row>
    <row r="100" spans="1:20" ht="15.75" customHeight="1">
      <c r="A100" s="1527">
        <v>40</v>
      </c>
      <c r="B100" s="1512" t="str">
        <f t="shared" ref="B100" si="35">B98</f>
        <v>R2</v>
      </c>
      <c r="C100" s="1514"/>
      <c r="D100" s="1515"/>
      <c r="E100" s="1518"/>
      <c r="F100" s="1519"/>
      <c r="G100" s="1520"/>
      <c r="H100" s="1408"/>
      <c r="I100" s="1409"/>
      <c r="J100" s="1409"/>
      <c r="K100" s="1409"/>
      <c r="L100" s="1409"/>
      <c r="M100" s="1409"/>
      <c r="N100" s="1409"/>
      <c r="O100" s="1410"/>
      <c r="P100" s="1526"/>
      <c r="Q100" s="1524" t="s">
        <v>168</v>
      </c>
      <c r="R100" s="141"/>
    </row>
    <row r="101" spans="1:20" ht="15.75" customHeight="1">
      <c r="A101" s="1528"/>
      <c r="B101" s="1513"/>
      <c r="C101" s="1516"/>
      <c r="D101" s="1517"/>
      <c r="E101" s="1521"/>
      <c r="F101" s="1522"/>
      <c r="G101" s="1523"/>
      <c r="H101" s="1414"/>
      <c r="I101" s="1415"/>
      <c r="J101" s="1415"/>
      <c r="K101" s="1415"/>
      <c r="L101" s="1415"/>
      <c r="M101" s="1415"/>
      <c r="N101" s="1415"/>
      <c r="O101" s="1416"/>
      <c r="P101" s="1430"/>
      <c r="Q101" s="1525"/>
      <c r="R101" s="141"/>
    </row>
    <row r="102" spans="1:20">
      <c r="A102" s="207" t="s">
        <v>104</v>
      </c>
      <c r="B102" s="1529" t="s">
        <v>528</v>
      </c>
      <c r="C102" s="1530"/>
      <c r="D102" s="1530"/>
      <c r="E102" s="1530"/>
      <c r="F102" s="1530"/>
      <c r="G102" s="1530"/>
      <c r="H102" s="1530"/>
      <c r="I102" s="1530"/>
      <c r="J102" s="1530"/>
      <c r="K102" s="1530"/>
      <c r="L102" s="1530"/>
      <c r="M102" s="1530"/>
      <c r="N102" s="1530"/>
      <c r="O102" s="1530"/>
      <c r="P102" s="1530"/>
      <c r="Q102" s="414"/>
      <c r="R102" s="418"/>
    </row>
    <row r="103" spans="1:20">
      <c r="A103" s="207" t="s">
        <v>105</v>
      </c>
      <c r="B103" s="1529" t="s">
        <v>119</v>
      </c>
      <c r="C103" s="1530"/>
      <c r="D103" s="1530"/>
      <c r="E103" s="1530"/>
      <c r="F103" s="1530"/>
      <c r="G103" s="1530"/>
      <c r="H103" s="1530"/>
      <c r="I103" s="1530"/>
      <c r="J103" s="1530"/>
      <c r="K103" s="1530"/>
      <c r="L103" s="1530"/>
      <c r="M103" s="1530"/>
      <c r="N103" s="1530"/>
      <c r="O103" s="1530"/>
      <c r="P103" s="1530"/>
      <c r="Q103" s="1530"/>
      <c r="R103" s="418"/>
    </row>
    <row r="104" spans="1:20" ht="15.75" customHeight="1"/>
    <row r="105" spans="1:20" ht="15.75" customHeight="1">
      <c r="A105" s="1392" t="str">
        <f>CONCATENATE("（様式-",INDEX(発注者入力シート!$B$27:$G$31,MATCH(発注者入力シート!L6,発注者入力シート!$C$27:$C$31,0),4),"-２）")</f>
        <v>（様式-３-２）</v>
      </c>
      <c r="B105" s="1392"/>
      <c r="C105" s="1392"/>
      <c r="D105" s="1392"/>
      <c r="E105" s="1392"/>
      <c r="F105" s="1392"/>
      <c r="Q105" s="345" t="s">
        <v>736</v>
      </c>
      <c r="R105" s="273"/>
      <c r="S105" s="4" t="s">
        <v>393</v>
      </c>
      <c r="T105" s="4"/>
    </row>
    <row r="106" spans="1:20" ht="15.75" customHeight="1">
      <c r="A106" s="1392" t="str">
        <f>CONCATENATE("評価項目",INDEX(発注者入力シート!$B$27:$G$31,MATCH(発注者入力シート!L6,発注者入力シート!$C$27:$C$31,0),5),"-",INDEX(発注者入力シート!$B$27:$G$31,MATCH(発注者入力シート!L6,発注者入力シート!$C$27:$C$31,0),6))</f>
        <v>評価項目（２）-①</v>
      </c>
      <c r="B106" s="1392"/>
      <c r="C106" s="1392"/>
      <c r="D106" s="1392"/>
      <c r="E106" s="1392"/>
      <c r="Q106" s="188" t="str">
        <f>Q2</f>
        <v>【令和２年度完成工事分】</v>
      </c>
      <c r="S106" s="4" t="s">
        <v>394</v>
      </c>
      <c r="T106" s="4"/>
    </row>
    <row r="107" spans="1:20" ht="15.75" customHeight="1">
      <c r="A107" s="1407" t="s">
        <v>167</v>
      </c>
      <c r="B107" s="1407"/>
      <c r="C107" s="1407"/>
      <c r="D107" s="1407"/>
      <c r="E107" s="1407"/>
      <c r="F107" s="1407"/>
      <c r="G107" s="1407"/>
      <c r="H107" s="1407"/>
      <c r="I107" s="1407"/>
      <c r="J107" s="1407"/>
      <c r="K107" s="1407"/>
      <c r="L107" s="1407"/>
      <c r="M107" s="1407"/>
      <c r="N107" s="1407"/>
      <c r="O107" s="1407"/>
      <c r="P107" s="1407"/>
      <c r="Q107" s="1407"/>
      <c r="R107" s="267"/>
      <c r="S107" s="147"/>
      <c r="T107" s="4" t="s">
        <v>401</v>
      </c>
    </row>
    <row r="108" spans="1:20" ht="15.75" customHeight="1">
      <c r="A108" s="410"/>
      <c r="B108" s="410"/>
      <c r="C108" s="410"/>
      <c r="D108" s="410"/>
      <c r="E108" s="410"/>
      <c r="F108" s="410"/>
      <c r="G108" s="410"/>
      <c r="H108" s="410"/>
      <c r="I108" s="410"/>
      <c r="J108" s="410"/>
      <c r="K108" s="410"/>
      <c r="L108" s="410"/>
      <c r="M108" s="410"/>
      <c r="N108" s="410"/>
      <c r="O108" s="410"/>
      <c r="P108" s="410"/>
      <c r="Q108" s="410"/>
      <c r="R108" s="267"/>
      <c r="S108" s="135"/>
      <c r="T108" s="4" t="s">
        <v>396</v>
      </c>
    </row>
    <row r="109" spans="1:20" ht="15.75" customHeight="1">
      <c r="D109" s="1404" t="s">
        <v>793</v>
      </c>
      <c r="E109" s="1404"/>
      <c r="F109" s="1403" t="str">
        <f>IF(企業入力シート!C5="","",企業入力シート!C5)</f>
        <v>○○共同企業体</v>
      </c>
      <c r="G109" s="1403"/>
      <c r="H109" s="1403"/>
      <c r="I109" s="1403"/>
      <c r="J109" s="1403"/>
      <c r="K109" s="1403"/>
      <c r="L109" s="1403"/>
      <c r="M109" s="1403"/>
      <c r="N109" s="1403"/>
      <c r="O109" s="1403"/>
      <c r="P109" s="1403"/>
      <c r="Q109" s="1403"/>
      <c r="R109" s="348"/>
      <c r="S109" s="190"/>
      <c r="T109" s="4"/>
    </row>
    <row r="110" spans="1:20" ht="15.75" customHeight="1">
      <c r="D110" s="1511" t="s">
        <v>796</v>
      </c>
      <c r="E110" s="1511"/>
      <c r="F110" s="1403" t="str">
        <f>IF(企業入力シート!C33="","",企業入力シート!C33)</f>
        <v/>
      </c>
      <c r="G110" s="1403"/>
      <c r="H110" s="1403"/>
      <c r="I110" s="1403"/>
      <c r="J110" s="1403"/>
      <c r="K110" s="1403"/>
      <c r="L110" s="1403"/>
      <c r="M110" s="1403"/>
      <c r="N110" s="1403"/>
      <c r="O110" s="1403"/>
      <c r="P110" s="1403"/>
      <c r="Q110" s="1403"/>
      <c r="S110" s="4" t="s">
        <v>397</v>
      </c>
      <c r="T110" s="4"/>
    </row>
    <row r="111" spans="1:20" ht="15.75" customHeight="1">
      <c r="S111" s="137"/>
      <c r="T111" s="4" t="s">
        <v>398</v>
      </c>
    </row>
    <row r="112" spans="1:20" ht="15.75" customHeight="1">
      <c r="A112" s="411" t="s">
        <v>20</v>
      </c>
      <c r="B112" s="413" t="s">
        <v>22</v>
      </c>
      <c r="C112" s="1447" t="s">
        <v>24</v>
      </c>
      <c r="D112" s="1447"/>
      <c r="E112" s="1446" t="s">
        <v>25</v>
      </c>
      <c r="F112" s="1447"/>
      <c r="G112" s="1448"/>
      <c r="H112" s="1446" t="s">
        <v>26</v>
      </c>
      <c r="I112" s="1447"/>
      <c r="J112" s="1447"/>
      <c r="K112" s="1447"/>
      <c r="L112" s="1447"/>
      <c r="M112" s="1447"/>
      <c r="N112" s="1447"/>
      <c r="O112" s="1448"/>
      <c r="P112" s="1446" t="s">
        <v>108</v>
      </c>
      <c r="Q112" s="1448"/>
      <c r="R112" s="141"/>
      <c r="S112" s="138"/>
      <c r="T112" s="4" t="s">
        <v>396</v>
      </c>
    </row>
    <row r="113" spans="1:20" ht="15.75" customHeight="1">
      <c r="A113" s="412" t="s">
        <v>21</v>
      </c>
      <c r="B113" s="416" t="s">
        <v>23</v>
      </c>
      <c r="C113" s="1453"/>
      <c r="D113" s="1453"/>
      <c r="E113" s="1531" t="s">
        <v>748</v>
      </c>
      <c r="F113" s="1532"/>
      <c r="G113" s="1533"/>
      <c r="H113" s="1449"/>
      <c r="I113" s="1450"/>
      <c r="J113" s="1450"/>
      <c r="K113" s="1450"/>
      <c r="L113" s="1450"/>
      <c r="M113" s="1450"/>
      <c r="N113" s="1450"/>
      <c r="O113" s="1451"/>
      <c r="P113" s="1452" t="s">
        <v>107</v>
      </c>
      <c r="Q113" s="1454"/>
      <c r="R113" s="141"/>
      <c r="S113" s="4"/>
      <c r="T113" s="4"/>
    </row>
    <row r="114" spans="1:20" ht="15.75" customHeight="1">
      <c r="A114" s="1446">
        <v>41</v>
      </c>
      <c r="B114" s="1512" t="str">
        <f>B100</f>
        <v>R2</v>
      </c>
      <c r="C114" s="1514"/>
      <c r="D114" s="1515"/>
      <c r="E114" s="1518"/>
      <c r="F114" s="1519"/>
      <c r="G114" s="1520"/>
      <c r="H114" s="1408"/>
      <c r="I114" s="1409"/>
      <c r="J114" s="1409"/>
      <c r="K114" s="1409"/>
      <c r="L114" s="1409"/>
      <c r="M114" s="1409"/>
      <c r="N114" s="1409"/>
      <c r="O114" s="1410"/>
      <c r="P114" s="1526"/>
      <c r="Q114" s="1524" t="s">
        <v>168</v>
      </c>
      <c r="R114" s="141"/>
      <c r="S114" s="149" t="s">
        <v>399</v>
      </c>
      <c r="T114" s="4"/>
    </row>
    <row r="115" spans="1:20" ht="15.75" customHeight="1">
      <c r="A115" s="1449"/>
      <c r="B115" s="1513"/>
      <c r="C115" s="1516"/>
      <c r="D115" s="1517"/>
      <c r="E115" s="1521"/>
      <c r="F115" s="1522"/>
      <c r="G115" s="1523"/>
      <c r="H115" s="1414"/>
      <c r="I115" s="1415"/>
      <c r="J115" s="1415"/>
      <c r="K115" s="1415"/>
      <c r="L115" s="1415"/>
      <c r="M115" s="1415"/>
      <c r="N115" s="1415"/>
      <c r="O115" s="1416"/>
      <c r="P115" s="1430"/>
      <c r="Q115" s="1525"/>
      <c r="R115" s="141"/>
      <c r="S115" s="149" t="s">
        <v>400</v>
      </c>
      <c r="T115" s="4"/>
    </row>
    <row r="116" spans="1:20" ht="15.75" customHeight="1">
      <c r="A116" s="1452">
        <v>42</v>
      </c>
      <c r="B116" s="1512" t="str">
        <f>B114</f>
        <v>R2</v>
      </c>
      <c r="C116" s="1514"/>
      <c r="D116" s="1515"/>
      <c r="E116" s="1518"/>
      <c r="F116" s="1519"/>
      <c r="G116" s="1520"/>
      <c r="H116" s="1408"/>
      <c r="I116" s="1409"/>
      <c r="J116" s="1409"/>
      <c r="K116" s="1409"/>
      <c r="L116" s="1409"/>
      <c r="M116" s="1409"/>
      <c r="N116" s="1409"/>
      <c r="O116" s="1410"/>
      <c r="P116" s="1526"/>
      <c r="Q116" s="1524" t="s">
        <v>168</v>
      </c>
      <c r="R116" s="141"/>
    </row>
    <row r="117" spans="1:20" ht="15.75" customHeight="1">
      <c r="A117" s="1452"/>
      <c r="B117" s="1513"/>
      <c r="C117" s="1516"/>
      <c r="D117" s="1517"/>
      <c r="E117" s="1521"/>
      <c r="F117" s="1522"/>
      <c r="G117" s="1523"/>
      <c r="H117" s="1414"/>
      <c r="I117" s="1415"/>
      <c r="J117" s="1415"/>
      <c r="K117" s="1415"/>
      <c r="L117" s="1415"/>
      <c r="M117" s="1415"/>
      <c r="N117" s="1415"/>
      <c r="O117" s="1416"/>
      <c r="P117" s="1430"/>
      <c r="Q117" s="1525"/>
      <c r="R117" s="141"/>
    </row>
    <row r="118" spans="1:20" ht="15.75" customHeight="1">
      <c r="A118" s="1446">
        <v>43</v>
      </c>
      <c r="B118" s="1512" t="str">
        <f t="shared" ref="B118" si="36">B116</f>
        <v>R2</v>
      </c>
      <c r="C118" s="1514"/>
      <c r="D118" s="1515"/>
      <c r="E118" s="1518"/>
      <c r="F118" s="1519"/>
      <c r="G118" s="1520"/>
      <c r="H118" s="1408"/>
      <c r="I118" s="1409"/>
      <c r="J118" s="1409"/>
      <c r="K118" s="1409"/>
      <c r="L118" s="1409"/>
      <c r="M118" s="1409"/>
      <c r="N118" s="1409"/>
      <c r="O118" s="1410"/>
      <c r="P118" s="1526"/>
      <c r="Q118" s="1524" t="s">
        <v>168</v>
      </c>
      <c r="R118" s="141"/>
    </row>
    <row r="119" spans="1:20" ht="15.75" customHeight="1">
      <c r="A119" s="1449"/>
      <c r="B119" s="1513"/>
      <c r="C119" s="1516"/>
      <c r="D119" s="1517"/>
      <c r="E119" s="1521"/>
      <c r="F119" s="1522"/>
      <c r="G119" s="1523"/>
      <c r="H119" s="1414"/>
      <c r="I119" s="1415"/>
      <c r="J119" s="1415"/>
      <c r="K119" s="1415"/>
      <c r="L119" s="1415"/>
      <c r="M119" s="1415"/>
      <c r="N119" s="1415"/>
      <c r="O119" s="1416"/>
      <c r="P119" s="1430"/>
      <c r="Q119" s="1525"/>
      <c r="R119" s="141"/>
    </row>
    <row r="120" spans="1:20" ht="15.75" customHeight="1">
      <c r="A120" s="1452">
        <v>44</v>
      </c>
      <c r="B120" s="1512" t="str">
        <f t="shared" ref="B120" si="37">B118</f>
        <v>R2</v>
      </c>
      <c r="C120" s="1514"/>
      <c r="D120" s="1515"/>
      <c r="E120" s="1518"/>
      <c r="F120" s="1519"/>
      <c r="G120" s="1520"/>
      <c r="H120" s="1408"/>
      <c r="I120" s="1409"/>
      <c r="J120" s="1409"/>
      <c r="K120" s="1409"/>
      <c r="L120" s="1409"/>
      <c r="M120" s="1409"/>
      <c r="N120" s="1409"/>
      <c r="O120" s="1410"/>
      <c r="P120" s="1526"/>
      <c r="Q120" s="1524" t="s">
        <v>168</v>
      </c>
      <c r="R120" s="141"/>
    </row>
    <row r="121" spans="1:20" ht="15.75" customHeight="1">
      <c r="A121" s="1452"/>
      <c r="B121" s="1513"/>
      <c r="C121" s="1516"/>
      <c r="D121" s="1517"/>
      <c r="E121" s="1521"/>
      <c r="F121" s="1522"/>
      <c r="G121" s="1523"/>
      <c r="H121" s="1414"/>
      <c r="I121" s="1415"/>
      <c r="J121" s="1415"/>
      <c r="K121" s="1415"/>
      <c r="L121" s="1415"/>
      <c r="M121" s="1415"/>
      <c r="N121" s="1415"/>
      <c r="O121" s="1416"/>
      <c r="P121" s="1430"/>
      <c r="Q121" s="1525"/>
      <c r="R121" s="141"/>
    </row>
    <row r="122" spans="1:20" ht="15.75" customHeight="1">
      <c r="A122" s="1446">
        <v>45</v>
      </c>
      <c r="B122" s="1512" t="str">
        <f t="shared" ref="B122" si="38">B120</f>
        <v>R2</v>
      </c>
      <c r="C122" s="1514"/>
      <c r="D122" s="1515"/>
      <c r="E122" s="1518"/>
      <c r="F122" s="1519"/>
      <c r="G122" s="1520"/>
      <c r="H122" s="1408"/>
      <c r="I122" s="1409"/>
      <c r="J122" s="1409"/>
      <c r="K122" s="1409"/>
      <c r="L122" s="1409"/>
      <c r="M122" s="1409"/>
      <c r="N122" s="1409"/>
      <c r="O122" s="1410"/>
      <c r="P122" s="1526"/>
      <c r="Q122" s="1524" t="s">
        <v>168</v>
      </c>
      <c r="R122" s="141"/>
    </row>
    <row r="123" spans="1:20" ht="15.75" customHeight="1">
      <c r="A123" s="1449"/>
      <c r="B123" s="1513"/>
      <c r="C123" s="1516"/>
      <c r="D123" s="1517"/>
      <c r="E123" s="1521"/>
      <c r="F123" s="1522"/>
      <c r="G123" s="1523"/>
      <c r="H123" s="1414"/>
      <c r="I123" s="1415"/>
      <c r="J123" s="1415"/>
      <c r="K123" s="1415"/>
      <c r="L123" s="1415"/>
      <c r="M123" s="1415"/>
      <c r="N123" s="1415"/>
      <c r="O123" s="1416"/>
      <c r="P123" s="1430"/>
      <c r="Q123" s="1525"/>
      <c r="R123" s="141"/>
    </row>
    <row r="124" spans="1:20" ht="15.75" customHeight="1">
      <c r="A124" s="1452">
        <v>46</v>
      </c>
      <c r="B124" s="1512" t="str">
        <f t="shared" ref="B124" si="39">B122</f>
        <v>R2</v>
      </c>
      <c r="C124" s="1514"/>
      <c r="D124" s="1515"/>
      <c r="E124" s="1518"/>
      <c r="F124" s="1519"/>
      <c r="G124" s="1520"/>
      <c r="H124" s="1408"/>
      <c r="I124" s="1409"/>
      <c r="J124" s="1409"/>
      <c r="K124" s="1409"/>
      <c r="L124" s="1409"/>
      <c r="M124" s="1409"/>
      <c r="N124" s="1409"/>
      <c r="O124" s="1410"/>
      <c r="P124" s="1526"/>
      <c r="Q124" s="1524" t="s">
        <v>168</v>
      </c>
      <c r="R124" s="141"/>
    </row>
    <row r="125" spans="1:20" ht="15.75" customHeight="1">
      <c r="A125" s="1452"/>
      <c r="B125" s="1513"/>
      <c r="C125" s="1516"/>
      <c r="D125" s="1517"/>
      <c r="E125" s="1521"/>
      <c r="F125" s="1522"/>
      <c r="G125" s="1523"/>
      <c r="H125" s="1414"/>
      <c r="I125" s="1415"/>
      <c r="J125" s="1415"/>
      <c r="K125" s="1415"/>
      <c r="L125" s="1415"/>
      <c r="M125" s="1415"/>
      <c r="N125" s="1415"/>
      <c r="O125" s="1416"/>
      <c r="P125" s="1430"/>
      <c r="Q125" s="1525"/>
      <c r="R125" s="141"/>
    </row>
    <row r="126" spans="1:20" ht="15.75" customHeight="1">
      <c r="A126" s="1446">
        <v>47</v>
      </c>
      <c r="B126" s="1512" t="str">
        <f t="shared" ref="B126" si="40">B124</f>
        <v>R2</v>
      </c>
      <c r="C126" s="1514"/>
      <c r="D126" s="1515"/>
      <c r="E126" s="1518"/>
      <c r="F126" s="1519"/>
      <c r="G126" s="1520"/>
      <c r="H126" s="1408"/>
      <c r="I126" s="1409"/>
      <c r="J126" s="1409"/>
      <c r="K126" s="1409"/>
      <c r="L126" s="1409"/>
      <c r="M126" s="1409"/>
      <c r="N126" s="1409"/>
      <c r="O126" s="1410"/>
      <c r="P126" s="1526"/>
      <c r="Q126" s="1524" t="s">
        <v>168</v>
      </c>
      <c r="R126" s="141"/>
    </row>
    <row r="127" spans="1:20" ht="15.75" customHeight="1">
      <c r="A127" s="1449"/>
      <c r="B127" s="1513"/>
      <c r="C127" s="1516"/>
      <c r="D127" s="1517"/>
      <c r="E127" s="1521"/>
      <c r="F127" s="1522"/>
      <c r="G127" s="1523"/>
      <c r="H127" s="1414"/>
      <c r="I127" s="1415"/>
      <c r="J127" s="1415"/>
      <c r="K127" s="1415"/>
      <c r="L127" s="1415"/>
      <c r="M127" s="1415"/>
      <c r="N127" s="1415"/>
      <c r="O127" s="1416"/>
      <c r="P127" s="1430"/>
      <c r="Q127" s="1525"/>
      <c r="R127" s="141"/>
    </row>
    <row r="128" spans="1:20" ht="15.75" customHeight="1">
      <c r="A128" s="1452">
        <v>48</v>
      </c>
      <c r="B128" s="1512" t="str">
        <f t="shared" ref="B128" si="41">B126</f>
        <v>R2</v>
      </c>
      <c r="C128" s="1514"/>
      <c r="D128" s="1515"/>
      <c r="E128" s="1518"/>
      <c r="F128" s="1519"/>
      <c r="G128" s="1520"/>
      <c r="H128" s="1408"/>
      <c r="I128" s="1409"/>
      <c r="J128" s="1409"/>
      <c r="K128" s="1409"/>
      <c r="L128" s="1409"/>
      <c r="M128" s="1409"/>
      <c r="N128" s="1409"/>
      <c r="O128" s="1410"/>
      <c r="P128" s="1526"/>
      <c r="Q128" s="1524" t="s">
        <v>168</v>
      </c>
      <c r="R128" s="141"/>
    </row>
    <row r="129" spans="1:18" ht="15.75" customHeight="1">
      <c r="A129" s="1452"/>
      <c r="B129" s="1513"/>
      <c r="C129" s="1516"/>
      <c r="D129" s="1517"/>
      <c r="E129" s="1521"/>
      <c r="F129" s="1522"/>
      <c r="G129" s="1523"/>
      <c r="H129" s="1414"/>
      <c r="I129" s="1415"/>
      <c r="J129" s="1415"/>
      <c r="K129" s="1415"/>
      <c r="L129" s="1415"/>
      <c r="M129" s="1415"/>
      <c r="N129" s="1415"/>
      <c r="O129" s="1416"/>
      <c r="P129" s="1430"/>
      <c r="Q129" s="1525"/>
      <c r="R129" s="141"/>
    </row>
    <row r="130" spans="1:18" ht="15.75" customHeight="1">
      <c r="A130" s="1446">
        <v>49</v>
      </c>
      <c r="B130" s="1512" t="str">
        <f t="shared" ref="B130" si="42">B128</f>
        <v>R2</v>
      </c>
      <c r="C130" s="1514"/>
      <c r="D130" s="1515"/>
      <c r="E130" s="1518"/>
      <c r="F130" s="1519"/>
      <c r="G130" s="1520"/>
      <c r="H130" s="1408"/>
      <c r="I130" s="1409"/>
      <c r="J130" s="1409"/>
      <c r="K130" s="1409"/>
      <c r="L130" s="1409"/>
      <c r="M130" s="1409"/>
      <c r="N130" s="1409"/>
      <c r="O130" s="1410"/>
      <c r="P130" s="1526"/>
      <c r="Q130" s="1524" t="s">
        <v>168</v>
      </c>
      <c r="R130" s="141"/>
    </row>
    <row r="131" spans="1:18" ht="15.75" customHeight="1">
      <c r="A131" s="1449"/>
      <c r="B131" s="1513"/>
      <c r="C131" s="1516"/>
      <c r="D131" s="1517"/>
      <c r="E131" s="1521"/>
      <c r="F131" s="1522"/>
      <c r="G131" s="1523"/>
      <c r="H131" s="1414"/>
      <c r="I131" s="1415"/>
      <c r="J131" s="1415"/>
      <c r="K131" s="1415"/>
      <c r="L131" s="1415"/>
      <c r="M131" s="1415"/>
      <c r="N131" s="1415"/>
      <c r="O131" s="1416"/>
      <c r="P131" s="1430"/>
      <c r="Q131" s="1525"/>
      <c r="R131" s="141"/>
    </row>
    <row r="132" spans="1:18" ht="15.75" customHeight="1">
      <c r="A132" s="1452">
        <v>50</v>
      </c>
      <c r="B132" s="1512" t="str">
        <f t="shared" ref="B132" si="43">B130</f>
        <v>R2</v>
      </c>
      <c r="C132" s="1514"/>
      <c r="D132" s="1515"/>
      <c r="E132" s="1518"/>
      <c r="F132" s="1519"/>
      <c r="G132" s="1520"/>
      <c r="H132" s="1408"/>
      <c r="I132" s="1409"/>
      <c r="J132" s="1409"/>
      <c r="K132" s="1409"/>
      <c r="L132" s="1409"/>
      <c r="M132" s="1409"/>
      <c r="N132" s="1409"/>
      <c r="O132" s="1410"/>
      <c r="P132" s="1526"/>
      <c r="Q132" s="1524" t="s">
        <v>168</v>
      </c>
      <c r="R132" s="141"/>
    </row>
    <row r="133" spans="1:18" ht="15.75" customHeight="1">
      <c r="A133" s="1452"/>
      <c r="B133" s="1513"/>
      <c r="C133" s="1516"/>
      <c r="D133" s="1517"/>
      <c r="E133" s="1521"/>
      <c r="F133" s="1522"/>
      <c r="G133" s="1523"/>
      <c r="H133" s="1414"/>
      <c r="I133" s="1415"/>
      <c r="J133" s="1415"/>
      <c r="K133" s="1415"/>
      <c r="L133" s="1415"/>
      <c r="M133" s="1415"/>
      <c r="N133" s="1415"/>
      <c r="O133" s="1416"/>
      <c r="P133" s="1430"/>
      <c r="Q133" s="1525"/>
      <c r="R133" s="141"/>
    </row>
    <row r="134" spans="1:18" ht="15.75" customHeight="1">
      <c r="A134" s="1446">
        <v>51</v>
      </c>
      <c r="B134" s="1512" t="str">
        <f t="shared" ref="B134" si="44">B132</f>
        <v>R2</v>
      </c>
      <c r="C134" s="1514"/>
      <c r="D134" s="1515"/>
      <c r="E134" s="1518"/>
      <c r="F134" s="1519"/>
      <c r="G134" s="1520"/>
      <c r="H134" s="1408"/>
      <c r="I134" s="1409"/>
      <c r="J134" s="1409"/>
      <c r="K134" s="1409"/>
      <c r="L134" s="1409"/>
      <c r="M134" s="1409"/>
      <c r="N134" s="1409"/>
      <c r="O134" s="1410"/>
      <c r="P134" s="1526"/>
      <c r="Q134" s="1524" t="s">
        <v>168</v>
      </c>
      <c r="R134" s="141"/>
    </row>
    <row r="135" spans="1:18" ht="15.75" customHeight="1">
      <c r="A135" s="1449"/>
      <c r="B135" s="1513"/>
      <c r="C135" s="1516"/>
      <c r="D135" s="1517"/>
      <c r="E135" s="1521"/>
      <c r="F135" s="1522"/>
      <c r="G135" s="1523"/>
      <c r="H135" s="1414"/>
      <c r="I135" s="1415"/>
      <c r="J135" s="1415"/>
      <c r="K135" s="1415"/>
      <c r="L135" s="1415"/>
      <c r="M135" s="1415"/>
      <c r="N135" s="1415"/>
      <c r="O135" s="1416"/>
      <c r="P135" s="1430"/>
      <c r="Q135" s="1525"/>
      <c r="R135" s="141"/>
    </row>
    <row r="136" spans="1:18" ht="15.75" customHeight="1">
      <c r="A136" s="1452">
        <v>52</v>
      </c>
      <c r="B136" s="1512" t="str">
        <f t="shared" ref="B136" si="45">B134</f>
        <v>R2</v>
      </c>
      <c r="C136" s="1514"/>
      <c r="D136" s="1515"/>
      <c r="E136" s="1518"/>
      <c r="F136" s="1519"/>
      <c r="G136" s="1520"/>
      <c r="H136" s="1408"/>
      <c r="I136" s="1409"/>
      <c r="J136" s="1409"/>
      <c r="K136" s="1409"/>
      <c r="L136" s="1409"/>
      <c r="M136" s="1409"/>
      <c r="N136" s="1409"/>
      <c r="O136" s="1410"/>
      <c r="P136" s="1526"/>
      <c r="Q136" s="1524" t="s">
        <v>168</v>
      </c>
      <c r="R136" s="141"/>
    </row>
    <row r="137" spans="1:18" ht="15.75" customHeight="1">
      <c r="A137" s="1452"/>
      <c r="B137" s="1513"/>
      <c r="C137" s="1516"/>
      <c r="D137" s="1517"/>
      <c r="E137" s="1521"/>
      <c r="F137" s="1522"/>
      <c r="G137" s="1523"/>
      <c r="H137" s="1414"/>
      <c r="I137" s="1415"/>
      <c r="J137" s="1415"/>
      <c r="K137" s="1415"/>
      <c r="L137" s="1415"/>
      <c r="M137" s="1415"/>
      <c r="N137" s="1415"/>
      <c r="O137" s="1416"/>
      <c r="P137" s="1430"/>
      <c r="Q137" s="1525"/>
      <c r="R137" s="141"/>
    </row>
    <row r="138" spans="1:18" ht="15.75" customHeight="1">
      <c r="A138" s="1446">
        <v>53</v>
      </c>
      <c r="B138" s="1512" t="str">
        <f t="shared" ref="B138" si="46">B136</f>
        <v>R2</v>
      </c>
      <c r="C138" s="1514"/>
      <c r="D138" s="1515"/>
      <c r="E138" s="1518"/>
      <c r="F138" s="1519"/>
      <c r="G138" s="1520"/>
      <c r="H138" s="1408"/>
      <c r="I138" s="1409"/>
      <c r="J138" s="1409"/>
      <c r="K138" s="1409"/>
      <c r="L138" s="1409"/>
      <c r="M138" s="1409"/>
      <c r="N138" s="1409"/>
      <c r="O138" s="1410"/>
      <c r="P138" s="1526"/>
      <c r="Q138" s="1524" t="s">
        <v>168</v>
      </c>
      <c r="R138" s="141"/>
    </row>
    <row r="139" spans="1:18" ht="15.75" customHeight="1">
      <c r="A139" s="1449"/>
      <c r="B139" s="1513"/>
      <c r="C139" s="1516"/>
      <c r="D139" s="1517"/>
      <c r="E139" s="1521"/>
      <c r="F139" s="1522"/>
      <c r="G139" s="1523"/>
      <c r="H139" s="1414"/>
      <c r="I139" s="1415"/>
      <c r="J139" s="1415"/>
      <c r="K139" s="1415"/>
      <c r="L139" s="1415"/>
      <c r="M139" s="1415"/>
      <c r="N139" s="1415"/>
      <c r="O139" s="1416"/>
      <c r="P139" s="1430"/>
      <c r="Q139" s="1525"/>
      <c r="R139" s="141"/>
    </row>
    <row r="140" spans="1:18" ht="15.75" customHeight="1">
      <c r="A140" s="1452">
        <v>54</v>
      </c>
      <c r="B140" s="1512" t="str">
        <f t="shared" ref="B140" si="47">B138</f>
        <v>R2</v>
      </c>
      <c r="C140" s="1514"/>
      <c r="D140" s="1515"/>
      <c r="E140" s="1518"/>
      <c r="F140" s="1519"/>
      <c r="G140" s="1520"/>
      <c r="H140" s="1408"/>
      <c r="I140" s="1409"/>
      <c r="J140" s="1409"/>
      <c r="K140" s="1409"/>
      <c r="L140" s="1409"/>
      <c r="M140" s="1409"/>
      <c r="N140" s="1409"/>
      <c r="O140" s="1410"/>
      <c r="P140" s="1526"/>
      <c r="Q140" s="1524" t="s">
        <v>168</v>
      </c>
      <c r="R140" s="141"/>
    </row>
    <row r="141" spans="1:18" ht="15.75" customHeight="1">
      <c r="A141" s="1452"/>
      <c r="B141" s="1513"/>
      <c r="C141" s="1516"/>
      <c r="D141" s="1517"/>
      <c r="E141" s="1521"/>
      <c r="F141" s="1522"/>
      <c r="G141" s="1523"/>
      <c r="H141" s="1414"/>
      <c r="I141" s="1415"/>
      <c r="J141" s="1415"/>
      <c r="K141" s="1415"/>
      <c r="L141" s="1415"/>
      <c r="M141" s="1415"/>
      <c r="N141" s="1415"/>
      <c r="O141" s="1416"/>
      <c r="P141" s="1430"/>
      <c r="Q141" s="1525"/>
      <c r="R141" s="141"/>
    </row>
    <row r="142" spans="1:18" ht="15.75" customHeight="1">
      <c r="A142" s="1446">
        <v>55</v>
      </c>
      <c r="B142" s="1512" t="str">
        <f t="shared" ref="B142" si="48">B140</f>
        <v>R2</v>
      </c>
      <c r="C142" s="1514"/>
      <c r="D142" s="1515"/>
      <c r="E142" s="1518"/>
      <c r="F142" s="1519"/>
      <c r="G142" s="1520"/>
      <c r="H142" s="1408"/>
      <c r="I142" s="1409"/>
      <c r="J142" s="1409"/>
      <c r="K142" s="1409"/>
      <c r="L142" s="1409"/>
      <c r="M142" s="1409"/>
      <c r="N142" s="1409"/>
      <c r="O142" s="1410"/>
      <c r="P142" s="1526"/>
      <c r="Q142" s="1524" t="s">
        <v>168</v>
      </c>
      <c r="R142" s="141"/>
    </row>
    <row r="143" spans="1:18" ht="15.75" customHeight="1">
      <c r="A143" s="1449"/>
      <c r="B143" s="1513"/>
      <c r="C143" s="1516"/>
      <c r="D143" s="1517"/>
      <c r="E143" s="1521"/>
      <c r="F143" s="1522"/>
      <c r="G143" s="1523"/>
      <c r="H143" s="1414"/>
      <c r="I143" s="1415"/>
      <c r="J143" s="1415"/>
      <c r="K143" s="1415"/>
      <c r="L143" s="1415"/>
      <c r="M143" s="1415"/>
      <c r="N143" s="1415"/>
      <c r="O143" s="1416"/>
      <c r="P143" s="1430"/>
      <c r="Q143" s="1525"/>
      <c r="R143" s="141"/>
    </row>
    <row r="144" spans="1:18" ht="15.75" customHeight="1">
      <c r="A144" s="1452">
        <v>56</v>
      </c>
      <c r="B144" s="1512" t="str">
        <f t="shared" ref="B144" si="49">B142</f>
        <v>R2</v>
      </c>
      <c r="C144" s="1514"/>
      <c r="D144" s="1515"/>
      <c r="E144" s="1518"/>
      <c r="F144" s="1519"/>
      <c r="G144" s="1520"/>
      <c r="H144" s="1408"/>
      <c r="I144" s="1409"/>
      <c r="J144" s="1409"/>
      <c r="K144" s="1409"/>
      <c r="L144" s="1409"/>
      <c r="M144" s="1409"/>
      <c r="N144" s="1409"/>
      <c r="O144" s="1410"/>
      <c r="P144" s="1526"/>
      <c r="Q144" s="1524" t="s">
        <v>168</v>
      </c>
      <c r="R144" s="141"/>
    </row>
    <row r="145" spans="1:18" ht="15.75" customHeight="1">
      <c r="A145" s="1452"/>
      <c r="B145" s="1513"/>
      <c r="C145" s="1516"/>
      <c r="D145" s="1517"/>
      <c r="E145" s="1521"/>
      <c r="F145" s="1522"/>
      <c r="G145" s="1523"/>
      <c r="H145" s="1414"/>
      <c r="I145" s="1415"/>
      <c r="J145" s="1415"/>
      <c r="K145" s="1415"/>
      <c r="L145" s="1415"/>
      <c r="M145" s="1415"/>
      <c r="N145" s="1415"/>
      <c r="O145" s="1416"/>
      <c r="P145" s="1430"/>
      <c r="Q145" s="1525"/>
      <c r="R145" s="141"/>
    </row>
    <row r="146" spans="1:18" ht="15.75" customHeight="1">
      <c r="A146" s="1446">
        <v>57</v>
      </c>
      <c r="B146" s="1512" t="str">
        <f t="shared" ref="B146" si="50">B144</f>
        <v>R2</v>
      </c>
      <c r="C146" s="1514"/>
      <c r="D146" s="1515"/>
      <c r="E146" s="1518"/>
      <c r="F146" s="1519"/>
      <c r="G146" s="1520"/>
      <c r="H146" s="1408"/>
      <c r="I146" s="1409"/>
      <c r="J146" s="1409"/>
      <c r="K146" s="1409"/>
      <c r="L146" s="1409"/>
      <c r="M146" s="1409"/>
      <c r="N146" s="1409"/>
      <c r="O146" s="1410"/>
      <c r="P146" s="1526"/>
      <c r="Q146" s="1524" t="s">
        <v>168</v>
      </c>
      <c r="R146" s="141"/>
    </row>
    <row r="147" spans="1:18" ht="15.75" customHeight="1">
      <c r="A147" s="1449"/>
      <c r="B147" s="1513"/>
      <c r="C147" s="1516"/>
      <c r="D147" s="1517"/>
      <c r="E147" s="1521"/>
      <c r="F147" s="1522"/>
      <c r="G147" s="1523"/>
      <c r="H147" s="1414"/>
      <c r="I147" s="1415"/>
      <c r="J147" s="1415"/>
      <c r="K147" s="1415"/>
      <c r="L147" s="1415"/>
      <c r="M147" s="1415"/>
      <c r="N147" s="1415"/>
      <c r="O147" s="1416"/>
      <c r="P147" s="1430"/>
      <c r="Q147" s="1525"/>
      <c r="R147" s="141"/>
    </row>
    <row r="148" spans="1:18" ht="15.75" customHeight="1">
      <c r="A148" s="1452">
        <v>58</v>
      </c>
      <c r="B148" s="1512" t="str">
        <f t="shared" ref="B148" si="51">B146</f>
        <v>R2</v>
      </c>
      <c r="C148" s="1514"/>
      <c r="D148" s="1515"/>
      <c r="E148" s="1518"/>
      <c r="F148" s="1519"/>
      <c r="G148" s="1520"/>
      <c r="H148" s="1408"/>
      <c r="I148" s="1409"/>
      <c r="J148" s="1409"/>
      <c r="K148" s="1409"/>
      <c r="L148" s="1409"/>
      <c r="M148" s="1409"/>
      <c r="N148" s="1409"/>
      <c r="O148" s="1410"/>
      <c r="P148" s="1526"/>
      <c r="Q148" s="1524" t="s">
        <v>168</v>
      </c>
      <c r="R148" s="141"/>
    </row>
    <row r="149" spans="1:18" ht="15.75" customHeight="1">
      <c r="A149" s="1452"/>
      <c r="B149" s="1513"/>
      <c r="C149" s="1516"/>
      <c r="D149" s="1517"/>
      <c r="E149" s="1521"/>
      <c r="F149" s="1522"/>
      <c r="G149" s="1523"/>
      <c r="H149" s="1414"/>
      <c r="I149" s="1415"/>
      <c r="J149" s="1415"/>
      <c r="K149" s="1415"/>
      <c r="L149" s="1415"/>
      <c r="M149" s="1415"/>
      <c r="N149" s="1415"/>
      <c r="O149" s="1416"/>
      <c r="P149" s="1430"/>
      <c r="Q149" s="1525"/>
      <c r="R149" s="141"/>
    </row>
    <row r="150" spans="1:18" ht="15.75" customHeight="1">
      <c r="A150" s="1446">
        <v>59</v>
      </c>
      <c r="B150" s="1512" t="str">
        <f t="shared" ref="B150" si="52">B148</f>
        <v>R2</v>
      </c>
      <c r="C150" s="1514"/>
      <c r="D150" s="1515"/>
      <c r="E150" s="1518"/>
      <c r="F150" s="1519"/>
      <c r="G150" s="1520"/>
      <c r="H150" s="1408"/>
      <c r="I150" s="1409"/>
      <c r="J150" s="1409"/>
      <c r="K150" s="1409"/>
      <c r="L150" s="1409"/>
      <c r="M150" s="1409"/>
      <c r="N150" s="1409"/>
      <c r="O150" s="1410"/>
      <c r="P150" s="1526"/>
      <c r="Q150" s="1524" t="s">
        <v>168</v>
      </c>
      <c r="R150" s="141"/>
    </row>
    <row r="151" spans="1:18" ht="15.75" customHeight="1">
      <c r="A151" s="1449"/>
      <c r="B151" s="1513"/>
      <c r="C151" s="1516"/>
      <c r="D151" s="1517"/>
      <c r="E151" s="1521"/>
      <c r="F151" s="1522"/>
      <c r="G151" s="1523"/>
      <c r="H151" s="1414"/>
      <c r="I151" s="1415"/>
      <c r="J151" s="1415"/>
      <c r="K151" s="1415"/>
      <c r="L151" s="1415"/>
      <c r="M151" s="1415"/>
      <c r="N151" s="1415"/>
      <c r="O151" s="1416"/>
      <c r="P151" s="1430"/>
      <c r="Q151" s="1525"/>
      <c r="R151" s="141"/>
    </row>
    <row r="152" spans="1:18" ht="15.75" customHeight="1">
      <c r="A152" s="1527">
        <v>60</v>
      </c>
      <c r="B152" s="1512" t="str">
        <f t="shared" ref="B152" si="53">B150</f>
        <v>R2</v>
      </c>
      <c r="C152" s="1514"/>
      <c r="D152" s="1515"/>
      <c r="E152" s="1518"/>
      <c r="F152" s="1519"/>
      <c r="G152" s="1520"/>
      <c r="H152" s="1408"/>
      <c r="I152" s="1409"/>
      <c r="J152" s="1409"/>
      <c r="K152" s="1409"/>
      <c r="L152" s="1409"/>
      <c r="M152" s="1409"/>
      <c r="N152" s="1409"/>
      <c r="O152" s="1410"/>
      <c r="P152" s="1526"/>
      <c r="Q152" s="1524" t="s">
        <v>168</v>
      </c>
      <c r="R152" s="141"/>
    </row>
    <row r="153" spans="1:18" ht="15.75" customHeight="1">
      <c r="A153" s="1528"/>
      <c r="B153" s="1513"/>
      <c r="C153" s="1516"/>
      <c r="D153" s="1517"/>
      <c r="E153" s="1521"/>
      <c r="F153" s="1522"/>
      <c r="G153" s="1523"/>
      <c r="H153" s="1414"/>
      <c r="I153" s="1415"/>
      <c r="J153" s="1415"/>
      <c r="K153" s="1415"/>
      <c r="L153" s="1415"/>
      <c r="M153" s="1415"/>
      <c r="N153" s="1415"/>
      <c r="O153" s="1416"/>
      <c r="P153" s="1430"/>
      <c r="Q153" s="1525"/>
      <c r="R153" s="141"/>
    </row>
    <row r="154" spans="1:18">
      <c r="A154" s="207" t="s">
        <v>104</v>
      </c>
      <c r="B154" s="1529" t="s">
        <v>528</v>
      </c>
      <c r="C154" s="1530"/>
      <c r="D154" s="1530"/>
      <c r="E154" s="1530"/>
      <c r="F154" s="1530"/>
      <c r="G154" s="1530"/>
      <c r="H154" s="1530"/>
      <c r="I154" s="1530"/>
      <c r="J154" s="1530"/>
      <c r="K154" s="1530"/>
      <c r="L154" s="1530"/>
      <c r="M154" s="1530"/>
      <c r="N154" s="1530"/>
      <c r="O154" s="1530"/>
      <c r="P154" s="1530"/>
      <c r="Q154" s="414"/>
      <c r="R154" s="418"/>
    </row>
    <row r="155" spans="1:18">
      <c r="A155" s="207" t="s">
        <v>105</v>
      </c>
      <c r="B155" s="1529" t="s">
        <v>119</v>
      </c>
      <c r="C155" s="1530"/>
      <c r="D155" s="1530"/>
      <c r="E155" s="1530"/>
      <c r="F155" s="1530"/>
      <c r="G155" s="1530"/>
      <c r="H155" s="1530"/>
      <c r="I155" s="1530"/>
      <c r="J155" s="1530"/>
      <c r="K155" s="1530"/>
      <c r="L155" s="1530"/>
      <c r="M155" s="1530"/>
      <c r="N155" s="1530"/>
      <c r="O155" s="1530"/>
      <c r="P155" s="1530"/>
      <c r="Q155" s="1530"/>
      <c r="R155" s="418"/>
    </row>
    <row r="156" spans="1:18" ht="15.75" customHeight="1"/>
  </sheetData>
  <mergeCells count="525">
    <mergeCell ref="C8:D9"/>
    <mergeCell ref="E8:G8"/>
    <mergeCell ref="H8:O9"/>
    <mergeCell ref="P8:Q8"/>
    <mergeCell ref="E9:G9"/>
    <mergeCell ref="P9:Q9"/>
    <mergeCell ref="A1:F1"/>
    <mergeCell ref="A2:E2"/>
    <mergeCell ref="A3:Q3"/>
    <mergeCell ref="D4:E4"/>
    <mergeCell ref="F4:Q4"/>
    <mergeCell ref="D5:E5"/>
    <mergeCell ref="F5:Q5"/>
    <mergeCell ref="Q10:Q11"/>
    <mergeCell ref="E11:G11"/>
    <mergeCell ref="A12:A13"/>
    <mergeCell ref="B12:B13"/>
    <mergeCell ref="C12:D13"/>
    <mergeCell ref="E12:G12"/>
    <mergeCell ref="H12:O13"/>
    <mergeCell ref="P12:P13"/>
    <mergeCell ref="Q12:Q13"/>
    <mergeCell ref="E13:G13"/>
    <mergeCell ref="A10:A11"/>
    <mergeCell ref="B10:B11"/>
    <mergeCell ref="C10:D11"/>
    <mergeCell ref="E10:G10"/>
    <mergeCell ref="H10:O11"/>
    <mergeCell ref="P10:P11"/>
    <mergeCell ref="Q14:Q15"/>
    <mergeCell ref="E15:G15"/>
    <mergeCell ref="A16:A17"/>
    <mergeCell ref="B16:B17"/>
    <mergeCell ref="C16:D17"/>
    <mergeCell ref="E16:G16"/>
    <mergeCell ref="H16:O17"/>
    <mergeCell ref="P16:P17"/>
    <mergeCell ref="Q16:Q17"/>
    <mergeCell ref="E17:G17"/>
    <mergeCell ref="A14:A15"/>
    <mergeCell ref="B14:B15"/>
    <mergeCell ref="C14:D15"/>
    <mergeCell ref="E14:G14"/>
    <mergeCell ref="H14:O15"/>
    <mergeCell ref="P14:P15"/>
    <mergeCell ref="Q18:Q19"/>
    <mergeCell ref="E19:G19"/>
    <mergeCell ref="A20:A21"/>
    <mergeCell ref="B20:B21"/>
    <mergeCell ref="C20:D21"/>
    <mergeCell ref="E20:G20"/>
    <mergeCell ref="H20:O21"/>
    <mergeCell ref="P20:P21"/>
    <mergeCell ref="Q20:Q21"/>
    <mergeCell ref="E21:G21"/>
    <mergeCell ref="A18:A19"/>
    <mergeCell ref="B18:B19"/>
    <mergeCell ref="C18:D19"/>
    <mergeCell ref="E18:G18"/>
    <mergeCell ref="H18:O19"/>
    <mergeCell ref="P18:P19"/>
    <mergeCell ref="Q22:Q23"/>
    <mergeCell ref="E23:G23"/>
    <mergeCell ref="A24:A25"/>
    <mergeCell ref="B24:B25"/>
    <mergeCell ref="C24:D25"/>
    <mergeCell ref="E24:G24"/>
    <mergeCell ref="H24:O25"/>
    <mergeCell ref="P24:P25"/>
    <mergeCell ref="Q24:Q25"/>
    <mergeCell ref="E25:G25"/>
    <mergeCell ref="A22:A23"/>
    <mergeCell ref="B22:B23"/>
    <mergeCell ref="C22:D23"/>
    <mergeCell ref="E22:G22"/>
    <mergeCell ref="H22:O23"/>
    <mergeCell ref="P22:P23"/>
    <mergeCell ref="Q26:Q27"/>
    <mergeCell ref="E27:G27"/>
    <mergeCell ref="A28:A29"/>
    <mergeCell ref="B28:B29"/>
    <mergeCell ref="C28:D29"/>
    <mergeCell ref="E28:G28"/>
    <mergeCell ref="H28:O29"/>
    <mergeCell ref="P28:P29"/>
    <mergeCell ref="Q28:Q29"/>
    <mergeCell ref="E29:G29"/>
    <mergeCell ref="A26:A27"/>
    <mergeCell ref="B26:B27"/>
    <mergeCell ref="C26:D27"/>
    <mergeCell ref="E26:G26"/>
    <mergeCell ref="H26:O27"/>
    <mergeCell ref="P26:P27"/>
    <mergeCell ref="Q30:Q31"/>
    <mergeCell ref="E31:G31"/>
    <mergeCell ref="A32:A33"/>
    <mergeCell ref="B32:B33"/>
    <mergeCell ref="C32:D33"/>
    <mergeCell ref="E32:G32"/>
    <mergeCell ref="H32:O33"/>
    <mergeCell ref="P32:P33"/>
    <mergeCell ref="Q32:Q33"/>
    <mergeCell ref="E33:G33"/>
    <mergeCell ref="A30:A31"/>
    <mergeCell ref="B30:B31"/>
    <mergeCell ref="C30:D31"/>
    <mergeCell ref="E30:G30"/>
    <mergeCell ref="H30:O31"/>
    <mergeCell ref="P30:P31"/>
    <mergeCell ref="Q34:Q35"/>
    <mergeCell ref="E35:G35"/>
    <mergeCell ref="A36:A37"/>
    <mergeCell ref="B36:B37"/>
    <mergeCell ref="C36:D37"/>
    <mergeCell ref="E36:G36"/>
    <mergeCell ref="H36:O37"/>
    <mergeCell ref="P36:P37"/>
    <mergeCell ref="Q36:Q37"/>
    <mergeCell ref="E37:G37"/>
    <mergeCell ref="A34:A35"/>
    <mergeCell ref="B34:B35"/>
    <mergeCell ref="C34:D35"/>
    <mergeCell ref="E34:G34"/>
    <mergeCell ref="H34:O35"/>
    <mergeCell ref="P34:P35"/>
    <mergeCell ref="Q38:Q39"/>
    <mergeCell ref="E39:G39"/>
    <mergeCell ref="A40:A41"/>
    <mergeCell ref="B40:B41"/>
    <mergeCell ref="C40:D41"/>
    <mergeCell ref="E40:G40"/>
    <mergeCell ref="H40:O41"/>
    <mergeCell ref="P40:P41"/>
    <mergeCell ref="Q40:Q41"/>
    <mergeCell ref="E41:G41"/>
    <mergeCell ref="A38:A39"/>
    <mergeCell ref="B38:B39"/>
    <mergeCell ref="C38:D39"/>
    <mergeCell ref="E38:G38"/>
    <mergeCell ref="H38:O39"/>
    <mergeCell ref="P38:P39"/>
    <mergeCell ref="Q42:Q43"/>
    <mergeCell ref="E43:G43"/>
    <mergeCell ref="A44:A45"/>
    <mergeCell ref="B44:B45"/>
    <mergeCell ref="C44:D45"/>
    <mergeCell ref="E44:G44"/>
    <mergeCell ref="H44:O45"/>
    <mergeCell ref="P44:P45"/>
    <mergeCell ref="Q44:Q45"/>
    <mergeCell ref="E45:G45"/>
    <mergeCell ref="A42:A43"/>
    <mergeCell ref="B42:B43"/>
    <mergeCell ref="C42:D43"/>
    <mergeCell ref="E42:G42"/>
    <mergeCell ref="H42:O43"/>
    <mergeCell ref="P42:P43"/>
    <mergeCell ref="Q46:Q47"/>
    <mergeCell ref="E47:G47"/>
    <mergeCell ref="A48:A49"/>
    <mergeCell ref="B48:B49"/>
    <mergeCell ref="C48:D49"/>
    <mergeCell ref="E48:G48"/>
    <mergeCell ref="H48:O49"/>
    <mergeCell ref="P48:P49"/>
    <mergeCell ref="Q48:Q49"/>
    <mergeCell ref="E49:G49"/>
    <mergeCell ref="A46:A47"/>
    <mergeCell ref="B46:B47"/>
    <mergeCell ref="C46:D47"/>
    <mergeCell ref="E46:G46"/>
    <mergeCell ref="H46:O47"/>
    <mergeCell ref="P46:P47"/>
    <mergeCell ref="C60:D61"/>
    <mergeCell ref="E60:G60"/>
    <mergeCell ref="H60:O61"/>
    <mergeCell ref="P60:Q60"/>
    <mergeCell ref="E61:G61"/>
    <mergeCell ref="P61:Q61"/>
    <mergeCell ref="B50:P50"/>
    <mergeCell ref="B51:Q51"/>
    <mergeCell ref="A53:F53"/>
    <mergeCell ref="A54:E54"/>
    <mergeCell ref="A55:Q55"/>
    <mergeCell ref="D57:E57"/>
    <mergeCell ref="F57:Q57"/>
    <mergeCell ref="D58:E58"/>
    <mergeCell ref="F58:Q58"/>
    <mergeCell ref="Q62:Q63"/>
    <mergeCell ref="E63:G63"/>
    <mergeCell ref="A64:A65"/>
    <mergeCell ref="B64:B65"/>
    <mergeCell ref="C64:D65"/>
    <mergeCell ref="E64:G64"/>
    <mergeCell ref="H64:O65"/>
    <mergeCell ref="P64:P65"/>
    <mergeCell ref="Q64:Q65"/>
    <mergeCell ref="E65:G65"/>
    <mergeCell ref="A62:A63"/>
    <mergeCell ref="B62:B63"/>
    <mergeCell ref="C62:D63"/>
    <mergeCell ref="E62:G62"/>
    <mergeCell ref="H62:O63"/>
    <mergeCell ref="P62:P63"/>
    <mergeCell ref="Q66:Q67"/>
    <mergeCell ref="E67:G67"/>
    <mergeCell ref="A68:A69"/>
    <mergeCell ref="B68:B69"/>
    <mergeCell ref="C68:D69"/>
    <mergeCell ref="E68:G68"/>
    <mergeCell ref="H68:O69"/>
    <mergeCell ref="P68:P69"/>
    <mergeCell ref="Q68:Q69"/>
    <mergeCell ref="E69:G69"/>
    <mergeCell ref="A66:A67"/>
    <mergeCell ref="B66:B67"/>
    <mergeCell ref="C66:D67"/>
    <mergeCell ref="E66:G66"/>
    <mergeCell ref="H66:O67"/>
    <mergeCell ref="P66:P67"/>
    <mergeCell ref="Q70:Q71"/>
    <mergeCell ref="E71:G71"/>
    <mergeCell ref="A72:A73"/>
    <mergeCell ref="B72:B73"/>
    <mergeCell ref="C72:D73"/>
    <mergeCell ref="E72:G72"/>
    <mergeCell ref="H72:O73"/>
    <mergeCell ref="P72:P73"/>
    <mergeCell ref="Q72:Q73"/>
    <mergeCell ref="E73:G73"/>
    <mergeCell ref="A70:A71"/>
    <mergeCell ref="B70:B71"/>
    <mergeCell ref="C70:D71"/>
    <mergeCell ref="E70:G70"/>
    <mergeCell ref="H70:O71"/>
    <mergeCell ref="P70:P71"/>
    <mergeCell ref="Q74:Q75"/>
    <mergeCell ref="E75:G75"/>
    <mergeCell ref="A76:A77"/>
    <mergeCell ref="B76:B77"/>
    <mergeCell ref="C76:D77"/>
    <mergeCell ref="E76:G76"/>
    <mergeCell ref="H76:O77"/>
    <mergeCell ref="P76:P77"/>
    <mergeCell ref="Q76:Q77"/>
    <mergeCell ref="E77:G77"/>
    <mergeCell ref="A74:A75"/>
    <mergeCell ref="B74:B75"/>
    <mergeCell ref="C74:D75"/>
    <mergeCell ref="E74:G74"/>
    <mergeCell ref="H74:O75"/>
    <mergeCell ref="P74:P75"/>
    <mergeCell ref="Q78:Q79"/>
    <mergeCell ref="E79:G79"/>
    <mergeCell ref="A80:A81"/>
    <mergeCell ref="B80:B81"/>
    <mergeCell ref="C80:D81"/>
    <mergeCell ref="E80:G80"/>
    <mergeCell ref="H80:O81"/>
    <mergeCell ref="P80:P81"/>
    <mergeCell ref="Q80:Q81"/>
    <mergeCell ref="E81:G81"/>
    <mergeCell ref="A78:A79"/>
    <mergeCell ref="B78:B79"/>
    <mergeCell ref="C78:D79"/>
    <mergeCell ref="E78:G78"/>
    <mergeCell ref="H78:O79"/>
    <mergeCell ref="P78:P79"/>
    <mergeCell ref="Q82:Q83"/>
    <mergeCell ref="E83:G83"/>
    <mergeCell ref="A84:A85"/>
    <mergeCell ref="B84:B85"/>
    <mergeCell ref="C84:D85"/>
    <mergeCell ref="E84:G84"/>
    <mergeCell ref="H84:O85"/>
    <mergeCell ref="P84:P85"/>
    <mergeCell ref="Q84:Q85"/>
    <mergeCell ref="E85:G85"/>
    <mergeCell ref="A82:A83"/>
    <mergeCell ref="B82:B83"/>
    <mergeCell ref="C82:D83"/>
    <mergeCell ref="E82:G82"/>
    <mergeCell ref="H82:O83"/>
    <mergeCell ref="P82:P83"/>
    <mergeCell ref="Q86:Q87"/>
    <mergeCell ref="E87:G87"/>
    <mergeCell ref="A88:A89"/>
    <mergeCell ref="B88:B89"/>
    <mergeCell ref="C88:D89"/>
    <mergeCell ref="E88:G88"/>
    <mergeCell ref="H88:O89"/>
    <mergeCell ref="P88:P89"/>
    <mergeCell ref="Q88:Q89"/>
    <mergeCell ref="E89:G89"/>
    <mergeCell ref="A86:A87"/>
    <mergeCell ref="B86:B87"/>
    <mergeCell ref="C86:D87"/>
    <mergeCell ref="E86:G86"/>
    <mergeCell ref="H86:O87"/>
    <mergeCell ref="P86:P87"/>
    <mergeCell ref="Q90:Q91"/>
    <mergeCell ref="E91:G91"/>
    <mergeCell ref="A92:A93"/>
    <mergeCell ref="B92:B93"/>
    <mergeCell ref="C92:D93"/>
    <mergeCell ref="E92:G92"/>
    <mergeCell ref="H92:O93"/>
    <mergeCell ref="P92:P93"/>
    <mergeCell ref="Q92:Q93"/>
    <mergeCell ref="E93:G93"/>
    <mergeCell ref="A90:A91"/>
    <mergeCell ref="B90:B91"/>
    <mergeCell ref="C90:D91"/>
    <mergeCell ref="E90:G90"/>
    <mergeCell ref="H90:O91"/>
    <mergeCell ref="P90:P91"/>
    <mergeCell ref="Q94:Q95"/>
    <mergeCell ref="E95:G95"/>
    <mergeCell ref="A96:A97"/>
    <mergeCell ref="B96:B97"/>
    <mergeCell ref="C96:D97"/>
    <mergeCell ref="E96:G96"/>
    <mergeCell ref="H96:O97"/>
    <mergeCell ref="P96:P97"/>
    <mergeCell ref="Q96:Q97"/>
    <mergeCell ref="E97:G97"/>
    <mergeCell ref="A94:A95"/>
    <mergeCell ref="B94:B95"/>
    <mergeCell ref="C94:D95"/>
    <mergeCell ref="E94:G94"/>
    <mergeCell ref="H94:O95"/>
    <mergeCell ref="P94:P95"/>
    <mergeCell ref="Q98:Q99"/>
    <mergeCell ref="E99:G99"/>
    <mergeCell ref="A100:A101"/>
    <mergeCell ref="B100:B101"/>
    <mergeCell ref="C100:D101"/>
    <mergeCell ref="E100:G100"/>
    <mergeCell ref="H100:O101"/>
    <mergeCell ref="P100:P101"/>
    <mergeCell ref="Q100:Q101"/>
    <mergeCell ref="E101:G101"/>
    <mergeCell ref="A98:A99"/>
    <mergeCell ref="B98:B99"/>
    <mergeCell ref="C98:D99"/>
    <mergeCell ref="E98:G98"/>
    <mergeCell ref="H98:O99"/>
    <mergeCell ref="P98:P99"/>
    <mergeCell ref="C112:D113"/>
    <mergeCell ref="E112:G112"/>
    <mergeCell ref="H112:O113"/>
    <mergeCell ref="P112:Q112"/>
    <mergeCell ref="E113:G113"/>
    <mergeCell ref="P113:Q113"/>
    <mergeCell ref="B102:P102"/>
    <mergeCell ref="B103:Q103"/>
    <mergeCell ref="A105:F105"/>
    <mergeCell ref="A106:E106"/>
    <mergeCell ref="A107:Q107"/>
    <mergeCell ref="D109:E109"/>
    <mergeCell ref="F109:Q109"/>
    <mergeCell ref="D110:E110"/>
    <mergeCell ref="F110:Q110"/>
    <mergeCell ref="Q114:Q115"/>
    <mergeCell ref="E115:G115"/>
    <mergeCell ref="A116:A117"/>
    <mergeCell ref="B116:B117"/>
    <mergeCell ref="C116:D117"/>
    <mergeCell ref="E116:G116"/>
    <mergeCell ref="H116:O117"/>
    <mergeCell ref="P116:P117"/>
    <mergeCell ref="Q116:Q117"/>
    <mergeCell ref="E117:G117"/>
    <mergeCell ref="A114:A115"/>
    <mergeCell ref="B114:B115"/>
    <mergeCell ref="C114:D115"/>
    <mergeCell ref="E114:G114"/>
    <mergeCell ref="H114:O115"/>
    <mergeCell ref="P114:P115"/>
    <mergeCell ref="Q118:Q119"/>
    <mergeCell ref="E119:G119"/>
    <mergeCell ref="A120:A121"/>
    <mergeCell ref="B120:B121"/>
    <mergeCell ref="C120:D121"/>
    <mergeCell ref="E120:G120"/>
    <mergeCell ref="H120:O121"/>
    <mergeCell ref="P120:P121"/>
    <mergeCell ref="Q120:Q121"/>
    <mergeCell ref="E121:G121"/>
    <mergeCell ref="A118:A119"/>
    <mergeCell ref="B118:B119"/>
    <mergeCell ref="C118:D119"/>
    <mergeCell ref="E118:G118"/>
    <mergeCell ref="H118:O119"/>
    <mergeCell ref="P118:P119"/>
    <mergeCell ref="Q122:Q123"/>
    <mergeCell ref="E123:G123"/>
    <mergeCell ref="A124:A125"/>
    <mergeCell ref="B124:B125"/>
    <mergeCell ref="C124:D125"/>
    <mergeCell ref="E124:G124"/>
    <mergeCell ref="H124:O125"/>
    <mergeCell ref="P124:P125"/>
    <mergeCell ref="Q124:Q125"/>
    <mergeCell ref="E125:G125"/>
    <mergeCell ref="A122:A123"/>
    <mergeCell ref="B122:B123"/>
    <mergeCell ref="C122:D123"/>
    <mergeCell ref="E122:G122"/>
    <mergeCell ref="H122:O123"/>
    <mergeCell ref="P122:P123"/>
    <mergeCell ref="Q126:Q127"/>
    <mergeCell ref="E127:G127"/>
    <mergeCell ref="A128:A129"/>
    <mergeCell ref="B128:B129"/>
    <mergeCell ref="C128:D129"/>
    <mergeCell ref="E128:G128"/>
    <mergeCell ref="H128:O129"/>
    <mergeCell ref="P128:P129"/>
    <mergeCell ref="Q128:Q129"/>
    <mergeCell ref="E129:G129"/>
    <mergeCell ref="A126:A127"/>
    <mergeCell ref="B126:B127"/>
    <mergeCell ref="C126:D127"/>
    <mergeCell ref="E126:G126"/>
    <mergeCell ref="H126:O127"/>
    <mergeCell ref="P126:P127"/>
    <mergeCell ref="Q130:Q131"/>
    <mergeCell ref="E131:G131"/>
    <mergeCell ref="A132:A133"/>
    <mergeCell ref="B132:B133"/>
    <mergeCell ref="C132:D133"/>
    <mergeCell ref="E132:G132"/>
    <mergeCell ref="H132:O133"/>
    <mergeCell ref="P132:P133"/>
    <mergeCell ref="Q132:Q133"/>
    <mergeCell ref="E133:G133"/>
    <mergeCell ref="A130:A131"/>
    <mergeCell ref="B130:B131"/>
    <mergeCell ref="C130:D131"/>
    <mergeCell ref="E130:G130"/>
    <mergeCell ref="H130:O131"/>
    <mergeCell ref="P130:P131"/>
    <mergeCell ref="Q134:Q135"/>
    <mergeCell ref="E135:G135"/>
    <mergeCell ref="A136:A137"/>
    <mergeCell ref="B136:B137"/>
    <mergeCell ref="C136:D137"/>
    <mergeCell ref="E136:G136"/>
    <mergeCell ref="H136:O137"/>
    <mergeCell ref="P136:P137"/>
    <mergeCell ref="Q136:Q137"/>
    <mergeCell ref="E137:G137"/>
    <mergeCell ref="A134:A135"/>
    <mergeCell ref="B134:B135"/>
    <mergeCell ref="C134:D135"/>
    <mergeCell ref="E134:G134"/>
    <mergeCell ref="H134:O135"/>
    <mergeCell ref="P134:P135"/>
    <mergeCell ref="Q138:Q139"/>
    <mergeCell ref="E139:G139"/>
    <mergeCell ref="A140:A141"/>
    <mergeCell ref="B140:B141"/>
    <mergeCell ref="C140:D141"/>
    <mergeCell ref="E140:G140"/>
    <mergeCell ref="H140:O141"/>
    <mergeCell ref="P140:P141"/>
    <mergeCell ref="Q140:Q141"/>
    <mergeCell ref="E141:G141"/>
    <mergeCell ref="A138:A139"/>
    <mergeCell ref="B138:B139"/>
    <mergeCell ref="C138:D139"/>
    <mergeCell ref="E138:G138"/>
    <mergeCell ref="H138:O139"/>
    <mergeCell ref="P138:P139"/>
    <mergeCell ref="Q142:Q143"/>
    <mergeCell ref="E143:G143"/>
    <mergeCell ref="A144:A145"/>
    <mergeCell ref="B144:B145"/>
    <mergeCell ref="C144:D145"/>
    <mergeCell ref="E144:G144"/>
    <mergeCell ref="H144:O145"/>
    <mergeCell ref="P144:P145"/>
    <mergeCell ref="Q144:Q145"/>
    <mergeCell ref="E145:G145"/>
    <mergeCell ref="A142:A143"/>
    <mergeCell ref="B142:B143"/>
    <mergeCell ref="C142:D143"/>
    <mergeCell ref="E142:G142"/>
    <mergeCell ref="H142:O143"/>
    <mergeCell ref="P142:P143"/>
    <mergeCell ref="Q146:Q147"/>
    <mergeCell ref="E147:G147"/>
    <mergeCell ref="A148:A149"/>
    <mergeCell ref="B148:B149"/>
    <mergeCell ref="C148:D149"/>
    <mergeCell ref="E148:G148"/>
    <mergeCell ref="H148:O149"/>
    <mergeCell ref="P148:P149"/>
    <mergeCell ref="Q148:Q149"/>
    <mergeCell ref="E149:G149"/>
    <mergeCell ref="A146:A147"/>
    <mergeCell ref="B146:B147"/>
    <mergeCell ref="C146:D147"/>
    <mergeCell ref="E146:G146"/>
    <mergeCell ref="H146:O147"/>
    <mergeCell ref="P146:P147"/>
    <mergeCell ref="B154:P154"/>
    <mergeCell ref="B155:Q155"/>
    <mergeCell ref="Q150:Q151"/>
    <mergeCell ref="E151:G151"/>
    <mergeCell ref="A152:A153"/>
    <mergeCell ref="B152:B153"/>
    <mergeCell ref="C152:D153"/>
    <mergeCell ref="E152:G152"/>
    <mergeCell ref="H152:O153"/>
    <mergeCell ref="P152:P153"/>
    <mergeCell ref="Q152:Q153"/>
    <mergeCell ref="E153:G153"/>
    <mergeCell ref="A150:A151"/>
    <mergeCell ref="B150:B151"/>
    <mergeCell ref="C150:D151"/>
    <mergeCell ref="E150:G150"/>
    <mergeCell ref="H150:O151"/>
    <mergeCell ref="P150:P151"/>
  </mergeCells>
  <phoneticPr fontId="2"/>
  <printOptions horizontalCentered="1"/>
  <pageMargins left="0.70866141732283472" right="0.70866141732283472" top="0.74803149606299213" bottom="0.55118110236220474" header="0.31496062992125984" footer="0.31496062992125984"/>
  <pageSetup paperSize="9" scale="97" fitToHeight="3"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pageSetUpPr fitToPage="1"/>
  </sheetPr>
  <dimension ref="A1:U187"/>
  <sheetViews>
    <sheetView workbookViewId="0">
      <selection activeCell="D14" sqref="D14"/>
    </sheetView>
  </sheetViews>
  <sheetFormatPr defaultRowHeight="13"/>
  <cols>
    <col min="1" max="1" width="3.6328125" customWidth="1"/>
    <col min="2" max="2" width="19.26953125" customWidth="1"/>
    <col min="3" max="3" width="31.6328125" customWidth="1"/>
    <col min="4" max="4" width="16.36328125" customWidth="1"/>
  </cols>
  <sheetData>
    <row r="1" spans="1:21" s="6" customFormat="1" ht="19">
      <c r="A1" s="419" t="s">
        <v>782</v>
      </c>
      <c r="B1" s="61"/>
      <c r="C1" s="61"/>
      <c r="D1" s="61"/>
      <c r="E1" s="61"/>
      <c r="F1" s="61"/>
      <c r="G1" s="61"/>
      <c r="H1" s="61"/>
      <c r="I1" s="61"/>
      <c r="J1" s="61"/>
    </row>
    <row r="2" spans="1:21" s="6" customFormat="1" ht="16.5">
      <c r="A2" s="286" t="s">
        <v>783</v>
      </c>
      <c r="B2" s="61"/>
      <c r="C2" s="61"/>
      <c r="D2" s="61"/>
      <c r="E2" s="61"/>
      <c r="F2" s="61"/>
      <c r="G2" s="61"/>
      <c r="H2" s="61"/>
      <c r="I2" s="61"/>
      <c r="J2" s="61"/>
    </row>
    <row r="3" spans="1:21" s="6" customFormat="1" ht="14.5" thickBot="1">
      <c r="A3" s="287" t="s">
        <v>784</v>
      </c>
      <c r="B3" s="61"/>
      <c r="C3" s="61"/>
      <c r="D3" s="61"/>
      <c r="E3" s="61"/>
      <c r="F3" s="61"/>
      <c r="G3" s="61"/>
      <c r="H3" s="61"/>
      <c r="I3" s="61"/>
      <c r="J3" s="61"/>
    </row>
    <row r="4" spans="1:21" s="6" customFormat="1">
      <c r="A4" s="61"/>
      <c r="B4" s="29" t="s">
        <v>256</v>
      </c>
      <c r="C4" s="1129" t="s">
        <v>422</v>
      </c>
      <c r="D4" s="1130"/>
      <c r="E4" s="61"/>
      <c r="F4" s="61"/>
      <c r="G4" s="61"/>
      <c r="H4" s="61"/>
      <c r="I4" s="61"/>
      <c r="J4" s="61"/>
    </row>
    <row r="5" spans="1:21" s="6" customFormat="1" ht="13.5" thickBot="1">
      <c r="A5" s="61">
        <v>1</v>
      </c>
      <c r="B5" s="7" t="s">
        <v>785</v>
      </c>
      <c r="C5" s="1131" t="s">
        <v>1454</v>
      </c>
      <c r="D5" s="1132"/>
      <c r="E5" s="61"/>
      <c r="F5" s="61"/>
      <c r="G5" s="61"/>
      <c r="H5" s="61"/>
      <c r="I5" s="61"/>
      <c r="J5" s="61"/>
    </row>
    <row r="6" spans="1:21" s="6" customFormat="1">
      <c r="A6" s="61"/>
      <c r="B6" s="61"/>
      <c r="C6" s="61"/>
      <c r="D6" s="61"/>
      <c r="E6" s="61"/>
      <c r="F6" s="61"/>
      <c r="G6" s="61"/>
      <c r="H6" s="61"/>
      <c r="I6" s="61"/>
      <c r="J6" s="61"/>
    </row>
    <row r="7" spans="1:21" s="6" customFormat="1" ht="16.5">
      <c r="A7" s="420" t="s">
        <v>786</v>
      </c>
      <c r="B7" s="61"/>
      <c r="C7" s="61"/>
      <c r="D7" s="61"/>
      <c r="E7" s="61"/>
      <c r="F7" s="61"/>
      <c r="G7" s="61"/>
      <c r="H7" s="61"/>
      <c r="I7" s="61"/>
      <c r="J7" s="61"/>
    </row>
    <row r="8" spans="1:21" ht="16.5">
      <c r="A8" s="286" t="s">
        <v>201</v>
      </c>
      <c r="B8" s="61"/>
      <c r="C8" s="61"/>
      <c r="D8" s="61"/>
      <c r="E8" s="61"/>
      <c r="F8" s="61"/>
      <c r="G8" s="61"/>
      <c r="H8" s="61"/>
      <c r="I8" s="61"/>
      <c r="J8" s="61"/>
    </row>
    <row r="9" spans="1:21" s="6" customFormat="1" ht="14.5" thickBot="1">
      <c r="A9" s="287" t="s">
        <v>596</v>
      </c>
      <c r="B9" s="288"/>
      <c r="C9" s="288"/>
      <c r="D9" s="288"/>
      <c r="E9" s="288"/>
      <c r="F9" s="288"/>
      <c r="G9" s="61"/>
      <c r="H9" s="61"/>
      <c r="I9" s="61"/>
      <c r="J9" s="61"/>
    </row>
    <row r="10" spans="1:21" s="6" customFormat="1">
      <c r="A10" s="61"/>
      <c r="B10" s="29" t="s">
        <v>421</v>
      </c>
      <c r="C10" s="30" t="s">
        <v>422</v>
      </c>
      <c r="D10" s="61"/>
      <c r="E10" s="61"/>
      <c r="F10" s="61"/>
      <c r="G10" s="61"/>
      <c r="H10" s="61"/>
      <c r="I10" s="61"/>
      <c r="J10" s="61"/>
    </row>
    <row r="11" spans="1:21">
      <c r="A11" s="61">
        <v>1</v>
      </c>
      <c r="B11" s="7" t="s">
        <v>151</v>
      </c>
      <c r="C11" s="1008"/>
      <c r="D11" s="61" t="s">
        <v>637</v>
      </c>
      <c r="E11" s="61"/>
      <c r="F11" s="61"/>
      <c r="G11" s="61"/>
      <c r="H11" s="61"/>
      <c r="I11" s="61"/>
      <c r="J11" s="61"/>
      <c r="K11" s="6"/>
      <c r="L11" s="6"/>
      <c r="M11" s="6"/>
      <c r="N11" s="6"/>
      <c r="O11" s="6"/>
      <c r="P11" s="6"/>
      <c r="Q11" s="6"/>
      <c r="R11" s="6"/>
      <c r="S11" s="6"/>
      <c r="T11" s="6"/>
      <c r="U11" s="6"/>
    </row>
    <row r="12" spans="1:21" s="6" customFormat="1" ht="13.5" thickBot="1">
      <c r="A12" s="61">
        <v>2</v>
      </c>
      <c r="B12" s="1100"/>
      <c r="C12" s="1101"/>
      <c r="D12" s="61"/>
      <c r="E12" s="61"/>
      <c r="F12" s="61"/>
      <c r="G12" s="61"/>
      <c r="H12" s="61"/>
      <c r="I12" s="61"/>
      <c r="J12" s="61"/>
    </row>
    <row r="13" spans="1:21" ht="27" customHeight="1" thickTop="1">
      <c r="A13" s="61">
        <v>3</v>
      </c>
      <c r="B13" s="1" t="s">
        <v>152</v>
      </c>
      <c r="C13" s="99"/>
      <c r="D13" s="61"/>
      <c r="E13" s="61"/>
      <c r="F13" s="61"/>
      <c r="G13" s="61"/>
      <c r="H13" s="61"/>
      <c r="I13" s="61"/>
      <c r="J13" s="61"/>
      <c r="K13" s="1039" t="s">
        <v>1283</v>
      </c>
      <c r="L13" s="238"/>
      <c r="M13" s="238"/>
      <c r="N13" s="238"/>
      <c r="O13" s="238"/>
      <c r="P13" s="238"/>
      <c r="Q13" s="238"/>
      <c r="R13" s="238"/>
      <c r="S13" s="238"/>
      <c r="T13" s="1040"/>
      <c r="U13" s="6"/>
    </row>
    <row r="14" spans="1:21" ht="13.5" customHeight="1">
      <c r="A14" s="61">
        <v>4</v>
      </c>
      <c r="B14" s="1" t="s">
        <v>636</v>
      </c>
      <c r="C14" s="99"/>
      <c r="D14" s="61"/>
      <c r="E14" s="61"/>
      <c r="F14" s="61"/>
      <c r="G14" s="61"/>
      <c r="H14" s="61"/>
      <c r="I14" s="61"/>
      <c r="J14" s="61"/>
      <c r="K14" s="1133" t="s">
        <v>1284</v>
      </c>
      <c r="L14" s="1134"/>
      <c r="M14" s="1134"/>
      <c r="N14" s="1134"/>
      <c r="O14" s="1134"/>
      <c r="P14" s="1134"/>
      <c r="Q14" s="1134"/>
      <c r="R14" s="1134"/>
      <c r="S14" s="1134"/>
      <c r="T14" s="1135"/>
      <c r="U14" s="6"/>
    </row>
    <row r="15" spans="1:21" ht="13.5" customHeight="1">
      <c r="A15" s="61">
        <v>5</v>
      </c>
      <c r="B15" s="1" t="s">
        <v>153</v>
      </c>
      <c r="C15" s="99"/>
      <c r="D15" s="61"/>
      <c r="E15" s="61"/>
      <c r="F15" s="61"/>
      <c r="G15" s="61"/>
      <c r="H15" s="61"/>
      <c r="I15" s="61"/>
      <c r="J15" s="61"/>
      <c r="K15" s="1133"/>
      <c r="L15" s="1134"/>
      <c r="M15" s="1134"/>
      <c r="N15" s="1134"/>
      <c r="O15" s="1134"/>
      <c r="P15" s="1134"/>
      <c r="Q15" s="1134"/>
      <c r="R15" s="1134"/>
      <c r="S15" s="1134"/>
      <c r="T15" s="1135"/>
      <c r="U15" s="6"/>
    </row>
    <row r="16" spans="1:21" ht="13.5" customHeight="1">
      <c r="A16" s="61">
        <v>6</v>
      </c>
      <c r="B16" s="1" t="s">
        <v>146</v>
      </c>
      <c r="C16" s="99"/>
      <c r="D16" s="61"/>
      <c r="E16" s="61"/>
      <c r="F16" s="61"/>
      <c r="G16" s="61"/>
      <c r="H16" s="61"/>
      <c r="I16" s="61"/>
      <c r="J16" s="61"/>
      <c r="K16" s="1133"/>
      <c r="L16" s="1134"/>
      <c r="M16" s="1134"/>
      <c r="N16" s="1134"/>
      <c r="O16" s="1134"/>
      <c r="P16" s="1134"/>
      <c r="Q16" s="1134"/>
      <c r="R16" s="1134"/>
      <c r="S16" s="1134"/>
      <c r="T16" s="1135"/>
      <c r="U16" s="6"/>
    </row>
    <row r="17" spans="1:21" ht="13.5" customHeight="1">
      <c r="A17" s="61">
        <v>7</v>
      </c>
      <c r="B17" s="1" t="s">
        <v>147</v>
      </c>
      <c r="C17" s="99"/>
      <c r="D17" s="61"/>
      <c r="E17" s="61"/>
      <c r="F17" s="61"/>
      <c r="G17" s="61"/>
      <c r="H17" s="61"/>
      <c r="I17" s="61"/>
      <c r="J17" s="61"/>
      <c r="K17" s="1133"/>
      <c r="L17" s="1134"/>
      <c r="M17" s="1134"/>
      <c r="N17" s="1134"/>
      <c r="O17" s="1134"/>
      <c r="P17" s="1134"/>
      <c r="Q17" s="1134"/>
      <c r="R17" s="1134"/>
      <c r="S17" s="1134"/>
      <c r="T17" s="1135"/>
      <c r="U17" s="6"/>
    </row>
    <row r="18" spans="1:21">
      <c r="A18" s="61">
        <v>8</v>
      </c>
      <c r="B18" s="1" t="s">
        <v>148</v>
      </c>
      <c r="C18" s="99"/>
      <c r="D18" s="61"/>
      <c r="E18" s="61"/>
      <c r="F18" s="61"/>
      <c r="G18" s="61"/>
      <c r="H18" s="61"/>
      <c r="I18" s="61"/>
      <c r="J18" s="61"/>
      <c r="K18" s="1041" t="s">
        <v>1352</v>
      </c>
      <c r="L18" s="1042"/>
      <c r="M18" s="1042"/>
      <c r="N18" s="1042"/>
      <c r="O18" s="1042"/>
      <c r="P18" s="1042"/>
      <c r="Q18" s="1042"/>
      <c r="R18" s="1042"/>
      <c r="S18" s="1042"/>
      <c r="T18" s="1043"/>
      <c r="U18" s="6"/>
    </row>
    <row r="19" spans="1:21">
      <c r="A19" s="61">
        <v>9</v>
      </c>
      <c r="B19" s="1" t="s">
        <v>149</v>
      </c>
      <c r="C19" s="99"/>
      <c r="D19" s="61"/>
      <c r="E19" s="61"/>
      <c r="F19" s="61"/>
      <c r="G19" s="61"/>
      <c r="H19" s="61"/>
      <c r="I19" s="61"/>
      <c r="J19" s="61"/>
      <c r="K19" s="1041" t="s">
        <v>1353</v>
      </c>
      <c r="L19" s="1042"/>
      <c r="M19" s="1042"/>
      <c r="N19" s="1042"/>
      <c r="O19" s="1042"/>
      <c r="P19" s="1042"/>
      <c r="Q19" s="1042"/>
      <c r="R19" s="1042"/>
      <c r="S19" s="1042"/>
      <c r="T19" s="1043"/>
      <c r="U19" s="6"/>
    </row>
    <row r="20" spans="1:21" ht="13.5" thickBot="1">
      <c r="A20" s="61">
        <v>10</v>
      </c>
      <c r="B20" s="1" t="s">
        <v>150</v>
      </c>
      <c r="C20" s="100"/>
      <c r="D20" s="61"/>
      <c r="E20" s="61"/>
      <c r="F20" s="61"/>
      <c r="G20" s="61"/>
      <c r="H20" s="61"/>
      <c r="I20" s="61"/>
      <c r="J20" s="61"/>
      <c r="K20" s="1044" t="s">
        <v>1354</v>
      </c>
      <c r="L20" s="1042"/>
      <c r="M20" s="1042"/>
      <c r="N20" s="1042"/>
      <c r="O20" s="1042"/>
      <c r="P20" s="1042"/>
      <c r="Q20" s="1042"/>
      <c r="R20" s="1042"/>
      <c r="S20" s="1042"/>
      <c r="T20" s="1043"/>
      <c r="U20" s="6"/>
    </row>
    <row r="21" spans="1:21">
      <c r="A21" s="61"/>
      <c r="B21" s="61"/>
      <c r="C21" s="61"/>
      <c r="D21" s="61"/>
      <c r="E21" s="61"/>
      <c r="F21" s="61"/>
      <c r="G21" s="61"/>
      <c r="H21" s="61"/>
      <c r="I21" s="61"/>
      <c r="J21" s="61"/>
      <c r="K21" s="1045" t="s">
        <v>1355</v>
      </c>
      <c r="L21" s="1042"/>
      <c r="M21" s="1042"/>
      <c r="N21" s="1042"/>
      <c r="O21" s="1042"/>
      <c r="P21" s="1042"/>
      <c r="Q21" s="1042"/>
      <c r="R21" s="1042"/>
      <c r="S21" s="1042"/>
      <c r="T21" s="1043"/>
    </row>
    <row r="22" spans="1:21" s="6" customFormat="1" ht="17" thickBot="1">
      <c r="A22" s="286" t="s">
        <v>204</v>
      </c>
      <c r="B22" s="61"/>
      <c r="C22" s="61"/>
      <c r="D22" s="61"/>
      <c r="E22" s="61"/>
      <c r="F22" s="61"/>
      <c r="G22" s="61"/>
      <c r="H22" s="61"/>
      <c r="I22" s="61"/>
      <c r="J22" s="61"/>
      <c r="K22" s="1046"/>
      <c r="L22" s="1047"/>
      <c r="M22" s="1047"/>
      <c r="N22" s="1047"/>
      <c r="O22" s="1047"/>
      <c r="P22" s="1047"/>
      <c r="Q22" s="1047"/>
      <c r="R22" s="1047"/>
      <c r="S22" s="1047"/>
      <c r="T22" s="1048"/>
    </row>
    <row r="23" spans="1:21" s="6" customFormat="1" ht="14.5" thickTop="1">
      <c r="A23" s="287" t="s">
        <v>597</v>
      </c>
      <c r="B23" s="290"/>
      <c r="C23" s="288"/>
      <c r="D23" s="288"/>
      <c r="E23" s="288"/>
      <c r="F23" s="288"/>
      <c r="G23" s="61"/>
      <c r="H23" s="61"/>
      <c r="I23" s="61"/>
      <c r="J23" s="61"/>
    </row>
    <row r="24" spans="1:21" s="6" customFormat="1" ht="13.5" thickBot="1">
      <c r="A24" s="61"/>
      <c r="B24" s="29" t="s">
        <v>194</v>
      </c>
      <c r="C24" s="586" t="s">
        <v>423</v>
      </c>
      <c r="D24" s="587" t="s">
        <v>530</v>
      </c>
      <c r="E24" s="61"/>
      <c r="F24" s="61"/>
      <c r="G24" s="61"/>
      <c r="H24" s="61"/>
      <c r="I24" s="61"/>
      <c r="J24" s="61"/>
    </row>
    <row r="25" spans="1:21" s="6" customFormat="1">
      <c r="A25" s="64">
        <v>1</v>
      </c>
      <c r="B25" s="1" t="s">
        <v>787</v>
      </c>
      <c r="C25" s="639"/>
      <c r="D25" s="640"/>
      <c r="E25" s="61" t="s">
        <v>788</v>
      </c>
      <c r="F25" s="61"/>
      <c r="G25" s="61"/>
      <c r="H25" s="61"/>
      <c r="I25" s="61"/>
      <c r="J25" s="61"/>
    </row>
    <row r="26" spans="1:21" s="6" customFormat="1">
      <c r="A26" s="64">
        <v>2</v>
      </c>
      <c r="B26" s="1" t="s">
        <v>789</v>
      </c>
      <c r="C26" s="230"/>
      <c r="D26" s="284"/>
      <c r="E26" s="61" t="s">
        <v>788</v>
      </c>
      <c r="F26" s="61"/>
      <c r="G26" s="61"/>
      <c r="H26" s="61"/>
      <c r="I26" s="61"/>
      <c r="J26" s="61"/>
    </row>
    <row r="27" spans="1:21" s="6" customFormat="1" ht="13.5" thickBot="1">
      <c r="A27" s="64">
        <v>3</v>
      </c>
      <c r="B27" s="1" t="s">
        <v>790</v>
      </c>
      <c r="C27" s="231"/>
      <c r="D27" s="285"/>
      <c r="E27" s="61" t="s">
        <v>788</v>
      </c>
      <c r="F27" s="61"/>
      <c r="G27" s="61"/>
      <c r="H27" s="61"/>
      <c r="I27" s="61"/>
      <c r="J27" s="61"/>
    </row>
    <row r="28" spans="1:21" s="6" customFormat="1">
      <c r="A28" s="61"/>
      <c r="B28" s="61"/>
      <c r="C28" s="61"/>
      <c r="D28" s="61"/>
      <c r="E28" s="61"/>
      <c r="F28" s="61"/>
      <c r="G28" s="61"/>
      <c r="H28" s="61"/>
      <c r="I28" s="61"/>
      <c r="J28" s="61"/>
    </row>
    <row r="29" spans="1:21" s="6" customFormat="1" ht="16.5">
      <c r="A29" s="420" t="s">
        <v>791</v>
      </c>
      <c r="B29" s="61"/>
      <c r="C29" s="61"/>
      <c r="D29" s="61"/>
      <c r="E29" s="61"/>
      <c r="F29" s="61"/>
      <c r="G29" s="61"/>
      <c r="H29" s="61"/>
      <c r="I29" s="61"/>
      <c r="J29" s="61"/>
    </row>
    <row r="30" spans="1:21" s="6" customFormat="1" ht="16.5">
      <c r="A30" s="286" t="s">
        <v>201</v>
      </c>
      <c r="B30" s="61"/>
      <c r="C30" s="61"/>
      <c r="D30" s="61"/>
      <c r="E30" s="61"/>
      <c r="F30" s="61"/>
      <c r="G30" s="61"/>
      <c r="H30" s="61"/>
      <c r="I30" s="61"/>
      <c r="J30" s="61"/>
    </row>
    <row r="31" spans="1:21" s="6" customFormat="1" ht="14.5" thickBot="1">
      <c r="A31" s="287" t="s">
        <v>596</v>
      </c>
      <c r="B31" s="288"/>
      <c r="C31" s="288"/>
      <c r="D31" s="288"/>
      <c r="E31" s="288"/>
      <c r="F31" s="288"/>
      <c r="G31" s="61"/>
      <c r="H31" s="61"/>
      <c r="I31" s="61"/>
      <c r="J31" s="61"/>
    </row>
    <row r="32" spans="1:21" s="6" customFormat="1">
      <c r="A32" s="61"/>
      <c r="B32" s="29" t="s">
        <v>256</v>
      </c>
      <c r="C32" s="30" t="s">
        <v>422</v>
      </c>
      <c r="D32" s="61"/>
      <c r="E32" s="61"/>
      <c r="F32" s="61"/>
      <c r="G32" s="61"/>
      <c r="H32" s="61"/>
      <c r="I32" s="61"/>
      <c r="J32" s="61"/>
    </row>
    <row r="33" spans="1:10" s="6" customFormat="1">
      <c r="A33" s="64">
        <v>1</v>
      </c>
      <c r="B33" s="1" t="s">
        <v>636</v>
      </c>
      <c r="C33" s="99"/>
      <c r="D33" s="61"/>
      <c r="E33" s="61"/>
      <c r="F33" s="61"/>
      <c r="G33" s="61"/>
      <c r="H33" s="61"/>
      <c r="I33" s="61"/>
      <c r="J33" s="61"/>
    </row>
    <row r="34" spans="1:10" s="6" customFormat="1">
      <c r="A34" s="64">
        <v>2</v>
      </c>
      <c r="B34" s="1" t="s">
        <v>153</v>
      </c>
      <c r="C34" s="99"/>
      <c r="D34" s="61"/>
      <c r="E34" s="61"/>
      <c r="F34" s="61"/>
      <c r="G34" s="61"/>
      <c r="H34" s="61"/>
      <c r="I34" s="61"/>
      <c r="J34" s="61"/>
    </row>
    <row r="35" spans="1:10" s="6" customFormat="1">
      <c r="A35" s="61"/>
      <c r="B35" s="61"/>
      <c r="C35" s="61"/>
      <c r="D35" s="61"/>
      <c r="E35" s="61"/>
      <c r="F35" s="61"/>
      <c r="G35" s="61"/>
      <c r="H35" s="61"/>
      <c r="I35" s="61"/>
      <c r="J35" s="61"/>
    </row>
    <row r="36" spans="1:10" s="6" customFormat="1" ht="16.5">
      <c r="A36" s="286" t="s">
        <v>204</v>
      </c>
      <c r="B36" s="61"/>
      <c r="C36" s="61"/>
      <c r="D36" s="61"/>
      <c r="E36" s="61"/>
      <c r="F36" s="61"/>
      <c r="G36" s="61"/>
      <c r="H36" s="61"/>
      <c r="I36" s="61"/>
      <c r="J36" s="61"/>
    </row>
    <row r="37" spans="1:10" s="6" customFormat="1" ht="14">
      <c r="A37" s="287" t="s">
        <v>597</v>
      </c>
      <c r="B37" s="290"/>
      <c r="C37" s="288"/>
      <c r="D37" s="288"/>
      <c r="E37" s="288"/>
      <c r="F37" s="288"/>
      <c r="G37" s="61"/>
      <c r="H37" s="61"/>
      <c r="I37" s="61"/>
      <c r="J37" s="61"/>
    </row>
    <row r="38" spans="1:10" s="6" customFormat="1" ht="13.5" thickBot="1">
      <c r="A38" s="61"/>
      <c r="B38" s="29" t="s">
        <v>194</v>
      </c>
      <c r="C38" s="586" t="s">
        <v>423</v>
      </c>
      <c r="D38" s="587" t="s">
        <v>530</v>
      </c>
      <c r="E38" s="61"/>
      <c r="F38" s="61"/>
      <c r="G38" s="61"/>
      <c r="H38" s="61"/>
      <c r="I38" s="61"/>
      <c r="J38" s="61"/>
    </row>
    <row r="39" spans="1:10" s="6" customFormat="1">
      <c r="A39" s="64">
        <v>1</v>
      </c>
      <c r="B39" s="1" t="s">
        <v>787</v>
      </c>
      <c r="C39" s="229"/>
      <c r="D39" s="640"/>
      <c r="E39" s="61" t="s">
        <v>788</v>
      </c>
      <c r="F39" s="61"/>
      <c r="G39" s="61"/>
      <c r="H39" s="61"/>
      <c r="I39" s="61"/>
      <c r="J39" s="61"/>
    </row>
    <row r="40" spans="1:10" s="6" customFormat="1">
      <c r="A40" s="64">
        <v>2</v>
      </c>
      <c r="B40" s="1" t="s">
        <v>789</v>
      </c>
      <c r="C40" s="230"/>
      <c r="D40" s="284"/>
      <c r="E40" s="61" t="s">
        <v>788</v>
      </c>
      <c r="F40" s="61"/>
      <c r="G40" s="61"/>
      <c r="H40" s="61"/>
      <c r="I40" s="61"/>
      <c r="J40" s="61"/>
    </row>
    <row r="41" spans="1:10" s="6" customFormat="1" ht="13.5" thickBot="1">
      <c r="A41" s="64">
        <v>3</v>
      </c>
      <c r="B41" s="1" t="s">
        <v>790</v>
      </c>
      <c r="C41" s="231"/>
      <c r="D41" s="285"/>
      <c r="E41" s="61" t="s">
        <v>788</v>
      </c>
      <c r="F41" s="61"/>
      <c r="G41" s="61"/>
      <c r="H41" s="61"/>
      <c r="I41" s="61"/>
      <c r="J41" s="61"/>
    </row>
    <row r="42" spans="1:10" s="6" customFormat="1">
      <c r="A42" s="61"/>
      <c r="B42" s="61"/>
      <c r="C42" s="61"/>
      <c r="D42" s="61"/>
      <c r="E42" s="61"/>
      <c r="F42" s="61"/>
      <c r="G42" s="61"/>
      <c r="H42" s="61"/>
      <c r="I42" s="61"/>
      <c r="J42" s="61"/>
    </row>
    <row r="43" spans="1:10" s="6" customFormat="1" ht="13.5" customHeight="1">
      <c r="A43" s="61"/>
      <c r="B43" s="61"/>
      <c r="C43" s="61"/>
      <c r="D43" s="61"/>
      <c r="E43" s="61"/>
      <c r="F43" s="61"/>
      <c r="G43" s="61"/>
      <c r="H43" s="61"/>
      <c r="I43" s="61"/>
      <c r="J43" s="61"/>
    </row>
    <row r="44" spans="1:10">
      <c r="A44" s="6"/>
      <c r="B44" s="6"/>
    </row>
    <row r="45" spans="1:10" s="6" customFormat="1" ht="13.5" customHeight="1"/>
    <row r="46" spans="1:10" s="6" customFormat="1"/>
    <row r="47" spans="1:10" s="6" customFormat="1" ht="13.5" customHeight="1"/>
    <row r="48" spans="1:10" s="6" customFormat="1"/>
    <row r="49" spans="1:2" s="6" customFormat="1" ht="13.5" customHeight="1"/>
    <row r="50" spans="1:2" s="6" customFormat="1"/>
    <row r="51" spans="1:2" s="6" customFormat="1" ht="13.5" customHeight="1"/>
    <row r="52" spans="1:2" s="6" customFormat="1"/>
    <row r="53" spans="1:2">
      <c r="A53" s="6"/>
      <c r="B53" s="6"/>
    </row>
    <row r="54" spans="1:2" s="6" customFormat="1"/>
    <row r="55" spans="1:2" s="6" customFormat="1" ht="13.5" customHeight="1"/>
    <row r="56" spans="1:2" s="6" customFormat="1"/>
    <row r="57" spans="1:2" s="6" customFormat="1"/>
    <row r="58" spans="1:2" s="6" customFormat="1"/>
    <row r="59" spans="1:2" s="6" customFormat="1" ht="13.5" customHeight="1"/>
    <row r="60" spans="1:2" s="6" customFormat="1"/>
    <row r="61" spans="1:2" s="6" customFormat="1"/>
    <row r="62" spans="1:2" s="6" customFormat="1"/>
    <row r="63" spans="1:2" s="6" customFormat="1"/>
    <row r="64" spans="1:2" s="6" customFormat="1"/>
    <row r="65" spans="1:2">
      <c r="A65" s="6"/>
      <c r="B65" s="6"/>
    </row>
    <row r="66" spans="1:2" s="6" customFormat="1"/>
    <row r="67" spans="1:2" s="6" customFormat="1"/>
    <row r="68" spans="1:2" s="6" customFormat="1"/>
    <row r="69" spans="1:2" s="6" customFormat="1"/>
    <row r="70" spans="1:2" s="6" customFormat="1"/>
    <row r="71" spans="1:2" s="6" customFormat="1"/>
    <row r="72" spans="1:2" s="6" customFormat="1"/>
    <row r="73" spans="1:2" s="6" customFormat="1"/>
    <row r="74" spans="1:2">
      <c r="A74" s="6"/>
    </row>
    <row r="75" spans="1:2" s="6" customFormat="1"/>
    <row r="76" spans="1:2" s="6" customFormat="1"/>
    <row r="77" spans="1:2" s="6" customFormat="1"/>
    <row r="78" spans="1:2" s="6" customFormat="1"/>
    <row r="79" spans="1:2">
      <c r="A79" s="6"/>
    </row>
    <row r="80" spans="1:2" s="6" customFormat="1"/>
    <row r="81" spans="1:1" s="6" customFormat="1"/>
    <row r="82" spans="1:1" s="6" customFormat="1"/>
    <row r="83" spans="1:1" s="6" customFormat="1"/>
    <row r="84" spans="1:1" s="6" customFormat="1"/>
    <row r="85" spans="1:1" s="6" customFormat="1"/>
    <row r="86" spans="1:1" s="6" customFormat="1"/>
    <row r="87" spans="1:1" s="6" customFormat="1"/>
    <row r="88" spans="1:1" s="6" customFormat="1"/>
    <row r="89" spans="1:1" s="6" customFormat="1"/>
    <row r="90" spans="1:1" s="6" customFormat="1"/>
    <row r="91" spans="1:1">
      <c r="A91" s="6"/>
    </row>
    <row r="92" spans="1:1" s="6" customFormat="1"/>
    <row r="93" spans="1:1" s="6" customFormat="1"/>
    <row r="94" spans="1:1" s="6" customFormat="1"/>
    <row r="95" spans="1:1" s="6" customFormat="1"/>
    <row r="96" spans="1:1" s="6" customFormat="1"/>
    <row r="97" spans="1:1" s="6" customFormat="1"/>
    <row r="98" spans="1:1" s="6" customFormat="1"/>
    <row r="99" spans="1:1" s="6" customFormat="1"/>
    <row r="100" spans="1:1" s="6" customFormat="1"/>
    <row r="101" spans="1:1" s="6" customFormat="1"/>
    <row r="102" spans="1:1" s="6" customFormat="1"/>
    <row r="103" spans="1:1" s="6" customFormat="1"/>
    <row r="104" spans="1:1">
      <c r="A104" s="6"/>
    </row>
    <row r="105" spans="1:1" s="6" customFormat="1"/>
    <row r="106" spans="1:1" s="6" customFormat="1"/>
    <row r="107" spans="1:1" s="6" customFormat="1"/>
    <row r="108" spans="1:1" s="6" customFormat="1"/>
    <row r="109" spans="1:1" s="6" customFormat="1"/>
    <row r="110" spans="1:1" s="6" customFormat="1"/>
    <row r="111" spans="1:1" s="6" customFormat="1"/>
    <row r="112" spans="1:1" s="6" customFormat="1"/>
    <row r="113" spans="1:1" s="6" customFormat="1"/>
    <row r="114" spans="1:1" s="6" customFormat="1"/>
    <row r="115" spans="1:1" s="6" customFormat="1"/>
    <row r="116" spans="1:1" s="6" customFormat="1"/>
    <row r="117" spans="1:1">
      <c r="A117" s="6"/>
    </row>
    <row r="118" spans="1:1" s="6" customFormat="1"/>
    <row r="119" spans="1:1" s="6" customFormat="1"/>
    <row r="120" spans="1:1" s="6" customFormat="1"/>
    <row r="121" spans="1:1" s="6" customFormat="1"/>
    <row r="122" spans="1:1" s="6" customFormat="1"/>
    <row r="123" spans="1:1" s="6" customFormat="1"/>
    <row r="124" spans="1:1">
      <c r="A124" s="6"/>
    </row>
    <row r="125" spans="1:1" s="6" customFormat="1"/>
    <row r="126" spans="1:1" s="6" customFormat="1"/>
    <row r="127" spans="1:1" s="6" customFormat="1"/>
    <row r="128" spans="1:1" s="6" customFormat="1"/>
    <row r="129" spans="1:1" s="6" customFormat="1"/>
    <row r="130" spans="1:1" s="6" customFormat="1"/>
    <row r="131" spans="1:1">
      <c r="A131" s="6"/>
    </row>
    <row r="132" spans="1:1" s="6" customFormat="1"/>
    <row r="133" spans="1:1" s="6" customFormat="1"/>
    <row r="134" spans="1:1" s="6" customFormat="1"/>
    <row r="135" spans="1:1" s="6" customFormat="1"/>
    <row r="136" spans="1:1" s="6" customFormat="1"/>
    <row r="137" spans="1:1" s="6" customFormat="1"/>
    <row r="138" spans="1:1">
      <c r="A138" s="6"/>
    </row>
    <row r="139" spans="1:1" s="6" customFormat="1"/>
    <row r="140" spans="1:1" s="6" customFormat="1"/>
    <row r="141" spans="1:1" s="6" customFormat="1"/>
    <row r="142" spans="1:1" s="6" customFormat="1"/>
    <row r="143" spans="1:1">
      <c r="A143" s="6"/>
    </row>
    <row r="144" spans="1:1" s="6" customFormat="1"/>
    <row r="145" spans="1:1" s="6" customFormat="1"/>
    <row r="146" spans="1:1" s="6" customFormat="1"/>
    <row r="147" spans="1:1">
      <c r="A147" s="6"/>
    </row>
    <row r="148" spans="1:1" s="6" customFormat="1"/>
    <row r="149" spans="1:1" s="6" customFormat="1"/>
    <row r="150" spans="1:1" s="6" customFormat="1"/>
    <row r="151" spans="1:1" s="6" customFormat="1"/>
    <row r="152" spans="1:1" s="6" customFormat="1"/>
    <row r="153" spans="1:1">
      <c r="A153" s="6"/>
    </row>
    <row r="154" spans="1:1" s="6" customFormat="1"/>
    <row r="155" spans="1:1" s="6" customFormat="1"/>
    <row r="156" spans="1:1" s="6" customFormat="1"/>
    <row r="157" spans="1:1" s="6" customFormat="1"/>
    <row r="158" spans="1:1">
      <c r="A158" s="6"/>
    </row>
    <row r="159" spans="1:1" s="6" customFormat="1"/>
    <row r="160" spans="1:1" s="6" customFormat="1"/>
    <row r="161" spans="1:1" s="6" customFormat="1"/>
    <row r="162" spans="1:1" s="6" customFormat="1"/>
    <row r="163" spans="1:1" s="6" customFormat="1"/>
    <row r="164" spans="1:1">
      <c r="A164" s="6"/>
    </row>
    <row r="165" spans="1:1" s="6" customFormat="1"/>
    <row r="166" spans="1:1" s="6" customFormat="1"/>
    <row r="167" spans="1:1" s="6" customFormat="1"/>
    <row r="168" spans="1:1" s="6" customFormat="1"/>
    <row r="169" spans="1:1">
      <c r="A169" s="6"/>
    </row>
    <row r="170" spans="1:1" s="6" customFormat="1"/>
    <row r="171" spans="1:1" s="6" customFormat="1"/>
    <row r="172" spans="1:1" s="6" customFormat="1"/>
    <row r="173" spans="1:1" s="6" customFormat="1"/>
    <row r="174" spans="1:1">
      <c r="A174" s="6"/>
    </row>
    <row r="175" spans="1:1" s="6" customFormat="1"/>
    <row r="176" spans="1:1" s="6" customFormat="1"/>
    <row r="177" spans="1:1" s="6" customFormat="1"/>
    <row r="178" spans="1:1" s="6" customFormat="1"/>
    <row r="179" spans="1:1">
      <c r="A179" s="6"/>
    </row>
    <row r="180" spans="1:1" s="6" customFormat="1"/>
    <row r="181" spans="1:1" s="6" customFormat="1"/>
    <row r="182" spans="1:1" s="6" customFormat="1"/>
    <row r="183" spans="1:1">
      <c r="A183" s="6"/>
    </row>
    <row r="184" spans="1:1">
      <c r="A184" s="6"/>
    </row>
    <row r="185" spans="1:1">
      <c r="A185" s="6"/>
    </row>
    <row r="186" spans="1:1">
      <c r="A186" s="6"/>
    </row>
    <row r="187" spans="1:1">
      <c r="A187" s="6"/>
    </row>
  </sheetData>
  <mergeCells count="3">
    <mergeCell ref="C4:D4"/>
    <mergeCell ref="C5:D5"/>
    <mergeCell ref="K14:T17"/>
  </mergeCells>
  <phoneticPr fontId="2"/>
  <pageMargins left="0.70866141732283472" right="0.31496062992125984" top="0.55118110236220474" bottom="0.55118110236220474" header="0.31496062992125984" footer="0.31496062992125984"/>
  <pageSetup paperSize="8" orientation="portrait"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rgb="FFFF66FF"/>
    <pageSetUpPr fitToPage="1"/>
  </sheetPr>
  <dimension ref="A1:T156"/>
  <sheetViews>
    <sheetView view="pageBreakPreview" topLeftCell="A76" zoomScaleNormal="100" zoomScaleSheetLayoutView="100" workbookViewId="0">
      <selection activeCell="A3" sqref="A3:Q3"/>
    </sheetView>
  </sheetViews>
  <sheetFormatPr defaultColWidth="9" defaultRowHeight="13"/>
  <cols>
    <col min="1" max="17" width="5.08984375" style="146" customWidth="1"/>
    <col min="18" max="18" width="5.08984375" style="145" customWidth="1"/>
    <col min="19" max="16384" width="9" style="146"/>
  </cols>
  <sheetData>
    <row r="1" spans="1:20" ht="15.75" customHeight="1">
      <c r="A1" s="1392" t="str">
        <f>CONCATENATE("（様式-",INDEX(発注者入力シート!$B$27:$G$31,MATCH(発注者入力シート!L6,発注者入力シート!$C$27:$C$31,0),4),"-２）")</f>
        <v>（様式-３-２）</v>
      </c>
      <c r="B1" s="1392"/>
      <c r="C1" s="1392"/>
      <c r="D1" s="1392"/>
      <c r="E1" s="1392"/>
      <c r="F1" s="1392"/>
      <c r="Q1" s="345" t="s">
        <v>736</v>
      </c>
      <c r="R1" s="273"/>
      <c r="S1" s="4" t="s">
        <v>393</v>
      </c>
      <c r="T1" s="4"/>
    </row>
    <row r="2" spans="1:20" ht="15.75" customHeight="1">
      <c r="A2" s="1392" t="str">
        <f>CONCATENATE("評価項目",INDEX(発注者入力シート!$B$27:$G$31,MATCH(発注者入力シート!L6,発注者入力シート!$C$27:$C$31,0),5),"-",INDEX(発注者入力シート!$B$27:$G$31,MATCH(発注者入力シート!L6,発注者入力シート!$C$27:$C$31,0),6))</f>
        <v>評価項目（２）-①</v>
      </c>
      <c r="B2" s="1392"/>
      <c r="C2" s="1392"/>
      <c r="D2" s="1392"/>
      <c r="E2" s="1392"/>
      <c r="Q2" s="188" t="s">
        <v>1403</v>
      </c>
      <c r="S2" s="4" t="s">
        <v>394</v>
      </c>
      <c r="T2" s="4"/>
    </row>
    <row r="3" spans="1:20" ht="15.75" customHeight="1">
      <c r="A3" s="1407" t="s">
        <v>165</v>
      </c>
      <c r="B3" s="1407"/>
      <c r="C3" s="1407"/>
      <c r="D3" s="1407"/>
      <c r="E3" s="1407"/>
      <c r="F3" s="1407"/>
      <c r="G3" s="1407"/>
      <c r="H3" s="1407"/>
      <c r="I3" s="1407"/>
      <c r="J3" s="1407"/>
      <c r="K3" s="1407"/>
      <c r="L3" s="1407"/>
      <c r="M3" s="1407"/>
      <c r="N3" s="1407"/>
      <c r="O3" s="1407"/>
      <c r="P3" s="1407"/>
      <c r="Q3" s="1407"/>
      <c r="R3" s="267"/>
      <c r="S3" s="147"/>
      <c r="T3" s="4" t="s">
        <v>401</v>
      </c>
    </row>
    <row r="4" spans="1:20" ht="15.75" customHeight="1">
      <c r="A4" s="410"/>
      <c r="B4" s="410"/>
      <c r="C4" s="410"/>
      <c r="D4" s="1404" t="s">
        <v>793</v>
      </c>
      <c r="E4" s="1404"/>
      <c r="F4" s="1403" t="str">
        <f>IF(企業入力シート!C5="","",企業入力シート!C5)</f>
        <v>○○共同企業体</v>
      </c>
      <c r="G4" s="1403"/>
      <c r="H4" s="1403"/>
      <c r="I4" s="1403"/>
      <c r="J4" s="1403"/>
      <c r="K4" s="1403"/>
      <c r="L4" s="1403"/>
      <c r="M4" s="1403"/>
      <c r="N4" s="1403"/>
      <c r="O4" s="1403"/>
      <c r="P4" s="1403"/>
      <c r="Q4" s="1403"/>
      <c r="R4" s="267"/>
      <c r="S4" s="135"/>
      <c r="T4" s="4" t="s">
        <v>396</v>
      </c>
    </row>
    <row r="5" spans="1:20" ht="15.75" customHeight="1">
      <c r="D5" s="1511" t="s">
        <v>796</v>
      </c>
      <c r="E5" s="1511"/>
      <c r="F5" s="1403" t="str">
        <f>IF(企業入力シート!C33="","",企業入力シート!C33)</f>
        <v/>
      </c>
      <c r="G5" s="1403"/>
      <c r="H5" s="1403"/>
      <c r="I5" s="1403"/>
      <c r="J5" s="1403"/>
      <c r="K5" s="1403"/>
      <c r="L5" s="1403"/>
      <c r="M5" s="1403"/>
      <c r="N5" s="1403"/>
      <c r="O5" s="1403"/>
      <c r="P5" s="1403"/>
      <c r="Q5" s="1403"/>
      <c r="R5" s="348"/>
      <c r="S5" s="190"/>
      <c r="T5" s="4"/>
    </row>
    <row r="6" spans="1:20" ht="15.75" customHeight="1">
      <c r="S6" s="4" t="s">
        <v>397</v>
      </c>
      <c r="T6" s="4"/>
    </row>
    <row r="7" spans="1:20" ht="15.75" customHeight="1">
      <c r="S7" s="137"/>
      <c r="T7" s="4" t="s">
        <v>398</v>
      </c>
    </row>
    <row r="8" spans="1:20" ht="15.75" customHeight="1">
      <c r="A8" s="411" t="s">
        <v>20</v>
      </c>
      <c r="B8" s="413" t="s">
        <v>22</v>
      </c>
      <c r="C8" s="1447" t="s">
        <v>24</v>
      </c>
      <c r="D8" s="1447"/>
      <c r="E8" s="1446" t="s">
        <v>25</v>
      </c>
      <c r="F8" s="1447"/>
      <c r="G8" s="1448"/>
      <c r="H8" s="1446" t="s">
        <v>1166</v>
      </c>
      <c r="I8" s="1447"/>
      <c r="J8" s="1447"/>
      <c r="K8" s="1447"/>
      <c r="L8" s="1447"/>
      <c r="M8" s="1447"/>
      <c r="N8" s="1447"/>
      <c r="O8" s="1448"/>
      <c r="P8" s="1446" t="s">
        <v>108</v>
      </c>
      <c r="Q8" s="1448"/>
      <c r="R8" s="141"/>
      <c r="S8" s="138"/>
      <c r="T8" s="4" t="s">
        <v>396</v>
      </c>
    </row>
    <row r="9" spans="1:20" ht="15.75" customHeight="1">
      <c r="A9" s="412" t="s">
        <v>21</v>
      </c>
      <c r="B9" s="416" t="s">
        <v>23</v>
      </c>
      <c r="C9" s="1453"/>
      <c r="D9" s="1453"/>
      <c r="E9" s="1531" t="s">
        <v>748</v>
      </c>
      <c r="F9" s="1532"/>
      <c r="G9" s="1533"/>
      <c r="H9" s="1449"/>
      <c r="I9" s="1450"/>
      <c r="J9" s="1450"/>
      <c r="K9" s="1450"/>
      <c r="L9" s="1450"/>
      <c r="M9" s="1450"/>
      <c r="N9" s="1450"/>
      <c r="O9" s="1451"/>
      <c r="P9" s="1452" t="s">
        <v>107</v>
      </c>
      <c r="Q9" s="1454"/>
      <c r="R9" s="141"/>
      <c r="S9" s="4"/>
      <c r="T9" s="4"/>
    </row>
    <row r="10" spans="1:20" ht="15.75" customHeight="1">
      <c r="A10" s="1446">
        <v>1</v>
      </c>
      <c r="B10" s="1512" t="str">
        <f>'評定点一覧(第1G用_Ｒ3年度3年用)'!B10:B11</f>
        <v>R3</v>
      </c>
      <c r="C10" s="1514"/>
      <c r="D10" s="1515"/>
      <c r="E10" s="1518"/>
      <c r="F10" s="1519"/>
      <c r="G10" s="1520"/>
      <c r="H10" s="1534"/>
      <c r="I10" s="1535"/>
      <c r="J10" s="1535"/>
      <c r="K10" s="1535"/>
      <c r="L10" s="1535"/>
      <c r="M10" s="1535"/>
      <c r="N10" s="1535"/>
      <c r="O10" s="1536"/>
      <c r="P10" s="1526"/>
      <c r="Q10" s="1524" t="s">
        <v>168</v>
      </c>
      <c r="R10" s="141"/>
      <c r="S10" s="149" t="s">
        <v>399</v>
      </c>
      <c r="T10" s="4"/>
    </row>
    <row r="11" spans="1:20" ht="15.75" customHeight="1">
      <c r="A11" s="1449"/>
      <c r="B11" s="1513"/>
      <c r="C11" s="1516"/>
      <c r="D11" s="1517"/>
      <c r="E11" s="1521"/>
      <c r="F11" s="1522"/>
      <c r="G11" s="1523"/>
      <c r="H11" s="1537"/>
      <c r="I11" s="1538"/>
      <c r="J11" s="1538"/>
      <c r="K11" s="1538"/>
      <c r="L11" s="1538"/>
      <c r="M11" s="1538"/>
      <c r="N11" s="1538"/>
      <c r="O11" s="1539"/>
      <c r="P11" s="1430"/>
      <c r="Q11" s="1525"/>
      <c r="R11" s="141"/>
      <c r="S11" s="149" t="s">
        <v>400</v>
      </c>
      <c r="T11" s="4"/>
    </row>
    <row r="12" spans="1:20" ht="15.75" customHeight="1">
      <c r="A12" s="1452">
        <v>2</v>
      </c>
      <c r="B12" s="1512" t="str">
        <f>B10</f>
        <v>R3</v>
      </c>
      <c r="C12" s="1514"/>
      <c r="D12" s="1515"/>
      <c r="E12" s="1518"/>
      <c r="F12" s="1519"/>
      <c r="G12" s="1520"/>
      <c r="H12" s="1408"/>
      <c r="I12" s="1409"/>
      <c r="J12" s="1409"/>
      <c r="K12" s="1409"/>
      <c r="L12" s="1409"/>
      <c r="M12" s="1409"/>
      <c r="N12" s="1409"/>
      <c r="O12" s="1410"/>
      <c r="P12" s="1526"/>
      <c r="Q12" s="1524" t="s">
        <v>168</v>
      </c>
      <c r="R12" s="141"/>
    </row>
    <row r="13" spans="1:20" ht="15.75" customHeight="1">
      <c r="A13" s="1452"/>
      <c r="B13" s="1513"/>
      <c r="C13" s="1516"/>
      <c r="D13" s="1517"/>
      <c r="E13" s="1521"/>
      <c r="F13" s="1522"/>
      <c r="G13" s="1523"/>
      <c r="H13" s="1414"/>
      <c r="I13" s="1415"/>
      <c r="J13" s="1415"/>
      <c r="K13" s="1415"/>
      <c r="L13" s="1415"/>
      <c r="M13" s="1415"/>
      <c r="N13" s="1415"/>
      <c r="O13" s="1416"/>
      <c r="P13" s="1430"/>
      <c r="Q13" s="1525"/>
      <c r="R13" s="141"/>
    </row>
    <row r="14" spans="1:20" ht="15.75" customHeight="1">
      <c r="A14" s="1446">
        <v>3</v>
      </c>
      <c r="B14" s="1512" t="str">
        <f t="shared" ref="B14" si="0">B12</f>
        <v>R3</v>
      </c>
      <c r="C14" s="1514"/>
      <c r="D14" s="1515"/>
      <c r="E14" s="1518"/>
      <c r="F14" s="1519"/>
      <c r="G14" s="1520"/>
      <c r="H14" s="1408"/>
      <c r="I14" s="1409"/>
      <c r="J14" s="1409"/>
      <c r="K14" s="1409"/>
      <c r="L14" s="1409"/>
      <c r="M14" s="1409"/>
      <c r="N14" s="1409"/>
      <c r="O14" s="1410"/>
      <c r="P14" s="1526"/>
      <c r="Q14" s="1524" t="s">
        <v>168</v>
      </c>
      <c r="R14" s="141"/>
    </row>
    <row r="15" spans="1:20" ht="15.75" customHeight="1">
      <c r="A15" s="1449"/>
      <c r="B15" s="1513"/>
      <c r="C15" s="1516"/>
      <c r="D15" s="1517"/>
      <c r="E15" s="1521"/>
      <c r="F15" s="1522"/>
      <c r="G15" s="1523"/>
      <c r="H15" s="1414"/>
      <c r="I15" s="1415"/>
      <c r="J15" s="1415"/>
      <c r="K15" s="1415"/>
      <c r="L15" s="1415"/>
      <c r="M15" s="1415"/>
      <c r="N15" s="1415"/>
      <c r="O15" s="1416"/>
      <c r="P15" s="1430"/>
      <c r="Q15" s="1525"/>
      <c r="R15" s="141"/>
    </row>
    <row r="16" spans="1:20" ht="15.75" customHeight="1">
      <c r="A16" s="1452">
        <v>4</v>
      </c>
      <c r="B16" s="1512" t="str">
        <f t="shared" ref="B16" si="1">B14</f>
        <v>R3</v>
      </c>
      <c r="C16" s="1514"/>
      <c r="D16" s="1515"/>
      <c r="E16" s="1518"/>
      <c r="F16" s="1519"/>
      <c r="G16" s="1520"/>
      <c r="H16" s="1408"/>
      <c r="I16" s="1409"/>
      <c r="J16" s="1409"/>
      <c r="K16" s="1409"/>
      <c r="L16" s="1409"/>
      <c r="M16" s="1409"/>
      <c r="N16" s="1409"/>
      <c r="O16" s="1410"/>
      <c r="P16" s="1526"/>
      <c r="Q16" s="1524" t="s">
        <v>168</v>
      </c>
      <c r="R16" s="141"/>
    </row>
    <row r="17" spans="1:18" ht="15.75" customHeight="1">
      <c r="A17" s="1452"/>
      <c r="B17" s="1513"/>
      <c r="C17" s="1516"/>
      <c r="D17" s="1517"/>
      <c r="E17" s="1521"/>
      <c r="F17" s="1522"/>
      <c r="G17" s="1523"/>
      <c r="H17" s="1414"/>
      <c r="I17" s="1415"/>
      <c r="J17" s="1415"/>
      <c r="K17" s="1415"/>
      <c r="L17" s="1415"/>
      <c r="M17" s="1415"/>
      <c r="N17" s="1415"/>
      <c r="O17" s="1416"/>
      <c r="P17" s="1430"/>
      <c r="Q17" s="1525"/>
      <c r="R17" s="141"/>
    </row>
    <row r="18" spans="1:18" ht="15.75" customHeight="1">
      <c r="A18" s="1446">
        <v>5</v>
      </c>
      <c r="B18" s="1512" t="str">
        <f t="shared" ref="B18" si="2">B16</f>
        <v>R3</v>
      </c>
      <c r="C18" s="1514"/>
      <c r="D18" s="1515"/>
      <c r="E18" s="1518"/>
      <c r="F18" s="1519"/>
      <c r="G18" s="1520"/>
      <c r="H18" s="1408"/>
      <c r="I18" s="1409"/>
      <c r="J18" s="1409"/>
      <c r="K18" s="1409"/>
      <c r="L18" s="1409"/>
      <c r="M18" s="1409"/>
      <c r="N18" s="1409"/>
      <c r="O18" s="1410"/>
      <c r="P18" s="1526"/>
      <c r="Q18" s="1524" t="s">
        <v>168</v>
      </c>
      <c r="R18" s="141"/>
    </row>
    <row r="19" spans="1:18" ht="15.75" customHeight="1">
      <c r="A19" s="1449"/>
      <c r="B19" s="1513"/>
      <c r="C19" s="1516"/>
      <c r="D19" s="1517"/>
      <c r="E19" s="1521"/>
      <c r="F19" s="1522"/>
      <c r="G19" s="1523"/>
      <c r="H19" s="1414"/>
      <c r="I19" s="1415"/>
      <c r="J19" s="1415"/>
      <c r="K19" s="1415"/>
      <c r="L19" s="1415"/>
      <c r="M19" s="1415"/>
      <c r="N19" s="1415"/>
      <c r="O19" s="1416"/>
      <c r="P19" s="1430"/>
      <c r="Q19" s="1525"/>
      <c r="R19" s="141"/>
    </row>
    <row r="20" spans="1:18" ht="15.75" customHeight="1">
      <c r="A20" s="1452">
        <v>6</v>
      </c>
      <c r="B20" s="1512" t="str">
        <f t="shared" ref="B20" si="3">B18</f>
        <v>R3</v>
      </c>
      <c r="C20" s="1514"/>
      <c r="D20" s="1515"/>
      <c r="E20" s="1518"/>
      <c r="F20" s="1519"/>
      <c r="G20" s="1520"/>
      <c r="H20" s="1408"/>
      <c r="I20" s="1409"/>
      <c r="J20" s="1409"/>
      <c r="K20" s="1409"/>
      <c r="L20" s="1409"/>
      <c r="M20" s="1409"/>
      <c r="N20" s="1409"/>
      <c r="O20" s="1410"/>
      <c r="P20" s="1526"/>
      <c r="Q20" s="1524" t="s">
        <v>168</v>
      </c>
      <c r="R20" s="141"/>
    </row>
    <row r="21" spans="1:18" ht="15.75" customHeight="1">
      <c r="A21" s="1452"/>
      <c r="B21" s="1513"/>
      <c r="C21" s="1516"/>
      <c r="D21" s="1517"/>
      <c r="E21" s="1521"/>
      <c r="F21" s="1522"/>
      <c r="G21" s="1523"/>
      <c r="H21" s="1414"/>
      <c r="I21" s="1415"/>
      <c r="J21" s="1415"/>
      <c r="K21" s="1415"/>
      <c r="L21" s="1415"/>
      <c r="M21" s="1415"/>
      <c r="N21" s="1415"/>
      <c r="O21" s="1416"/>
      <c r="P21" s="1430"/>
      <c r="Q21" s="1525"/>
      <c r="R21" s="141"/>
    </row>
    <row r="22" spans="1:18" ht="15.75" customHeight="1">
      <c r="A22" s="1446">
        <v>7</v>
      </c>
      <c r="B22" s="1512" t="str">
        <f t="shared" ref="B22" si="4">B20</f>
        <v>R3</v>
      </c>
      <c r="C22" s="1514"/>
      <c r="D22" s="1515"/>
      <c r="E22" s="1518"/>
      <c r="F22" s="1519"/>
      <c r="G22" s="1520"/>
      <c r="H22" s="1408"/>
      <c r="I22" s="1409"/>
      <c r="J22" s="1409"/>
      <c r="K22" s="1409"/>
      <c r="L22" s="1409"/>
      <c r="M22" s="1409"/>
      <c r="N22" s="1409"/>
      <c r="O22" s="1410"/>
      <c r="P22" s="1526"/>
      <c r="Q22" s="1524" t="s">
        <v>168</v>
      </c>
      <c r="R22" s="141"/>
    </row>
    <row r="23" spans="1:18" ht="15.75" customHeight="1">
      <c r="A23" s="1449"/>
      <c r="B23" s="1513"/>
      <c r="C23" s="1516"/>
      <c r="D23" s="1517"/>
      <c r="E23" s="1521"/>
      <c r="F23" s="1522"/>
      <c r="G23" s="1523"/>
      <c r="H23" s="1414"/>
      <c r="I23" s="1415"/>
      <c r="J23" s="1415"/>
      <c r="K23" s="1415"/>
      <c r="L23" s="1415"/>
      <c r="M23" s="1415"/>
      <c r="N23" s="1415"/>
      <c r="O23" s="1416"/>
      <c r="P23" s="1430"/>
      <c r="Q23" s="1525"/>
      <c r="R23" s="141"/>
    </row>
    <row r="24" spans="1:18" ht="15.75" customHeight="1">
      <c r="A24" s="1452">
        <v>8</v>
      </c>
      <c r="B24" s="1512" t="str">
        <f t="shared" ref="B24" si="5">B22</f>
        <v>R3</v>
      </c>
      <c r="C24" s="1514"/>
      <c r="D24" s="1515"/>
      <c r="E24" s="1518"/>
      <c r="F24" s="1519"/>
      <c r="G24" s="1520"/>
      <c r="H24" s="1408"/>
      <c r="I24" s="1409"/>
      <c r="J24" s="1409"/>
      <c r="K24" s="1409"/>
      <c r="L24" s="1409"/>
      <c r="M24" s="1409"/>
      <c r="N24" s="1409"/>
      <c r="O24" s="1410"/>
      <c r="P24" s="1526"/>
      <c r="Q24" s="1524" t="s">
        <v>168</v>
      </c>
      <c r="R24" s="141"/>
    </row>
    <row r="25" spans="1:18" ht="15.75" customHeight="1">
      <c r="A25" s="1452"/>
      <c r="B25" s="1513"/>
      <c r="C25" s="1516"/>
      <c r="D25" s="1517"/>
      <c r="E25" s="1521"/>
      <c r="F25" s="1522"/>
      <c r="G25" s="1523"/>
      <c r="H25" s="1414"/>
      <c r="I25" s="1415"/>
      <c r="J25" s="1415"/>
      <c r="K25" s="1415"/>
      <c r="L25" s="1415"/>
      <c r="M25" s="1415"/>
      <c r="N25" s="1415"/>
      <c r="O25" s="1416"/>
      <c r="P25" s="1430"/>
      <c r="Q25" s="1525"/>
      <c r="R25" s="141"/>
    </row>
    <row r="26" spans="1:18" ht="15.75" customHeight="1">
      <c r="A26" s="1446">
        <v>9</v>
      </c>
      <c r="B26" s="1512" t="str">
        <f t="shared" ref="B26" si="6">B24</f>
        <v>R3</v>
      </c>
      <c r="C26" s="1514"/>
      <c r="D26" s="1515"/>
      <c r="E26" s="1518"/>
      <c r="F26" s="1519"/>
      <c r="G26" s="1520"/>
      <c r="H26" s="1408"/>
      <c r="I26" s="1409"/>
      <c r="J26" s="1409"/>
      <c r="K26" s="1409"/>
      <c r="L26" s="1409"/>
      <c r="M26" s="1409"/>
      <c r="N26" s="1409"/>
      <c r="O26" s="1410"/>
      <c r="P26" s="1526"/>
      <c r="Q26" s="1524" t="s">
        <v>168</v>
      </c>
      <c r="R26" s="141"/>
    </row>
    <row r="27" spans="1:18" ht="15.75" customHeight="1">
      <c r="A27" s="1449"/>
      <c r="B27" s="1513"/>
      <c r="C27" s="1516"/>
      <c r="D27" s="1517"/>
      <c r="E27" s="1521"/>
      <c r="F27" s="1522"/>
      <c r="G27" s="1523"/>
      <c r="H27" s="1414"/>
      <c r="I27" s="1415"/>
      <c r="J27" s="1415"/>
      <c r="K27" s="1415"/>
      <c r="L27" s="1415"/>
      <c r="M27" s="1415"/>
      <c r="N27" s="1415"/>
      <c r="O27" s="1416"/>
      <c r="P27" s="1430"/>
      <c r="Q27" s="1525"/>
      <c r="R27" s="141"/>
    </row>
    <row r="28" spans="1:18" ht="15.75" customHeight="1">
      <c r="A28" s="1452">
        <v>10</v>
      </c>
      <c r="B28" s="1512" t="str">
        <f t="shared" ref="B28" si="7">B26</f>
        <v>R3</v>
      </c>
      <c r="C28" s="1514"/>
      <c r="D28" s="1515"/>
      <c r="E28" s="1518"/>
      <c r="F28" s="1519"/>
      <c r="G28" s="1520"/>
      <c r="H28" s="1408"/>
      <c r="I28" s="1409"/>
      <c r="J28" s="1409"/>
      <c r="K28" s="1409"/>
      <c r="L28" s="1409"/>
      <c r="M28" s="1409"/>
      <c r="N28" s="1409"/>
      <c r="O28" s="1410"/>
      <c r="P28" s="1526"/>
      <c r="Q28" s="1524" t="s">
        <v>168</v>
      </c>
      <c r="R28" s="141"/>
    </row>
    <row r="29" spans="1:18" ht="15.75" customHeight="1">
      <c r="A29" s="1452"/>
      <c r="B29" s="1513"/>
      <c r="C29" s="1516"/>
      <c r="D29" s="1517"/>
      <c r="E29" s="1521"/>
      <c r="F29" s="1522"/>
      <c r="G29" s="1523"/>
      <c r="H29" s="1414"/>
      <c r="I29" s="1415"/>
      <c r="J29" s="1415"/>
      <c r="K29" s="1415"/>
      <c r="L29" s="1415"/>
      <c r="M29" s="1415"/>
      <c r="N29" s="1415"/>
      <c r="O29" s="1416"/>
      <c r="P29" s="1430"/>
      <c r="Q29" s="1525"/>
      <c r="R29" s="141"/>
    </row>
    <row r="30" spans="1:18" ht="15.75" customHeight="1">
      <c r="A30" s="1446">
        <v>11</v>
      </c>
      <c r="B30" s="1512" t="str">
        <f t="shared" ref="B30" si="8">B28</f>
        <v>R3</v>
      </c>
      <c r="C30" s="1514"/>
      <c r="D30" s="1515"/>
      <c r="E30" s="1518"/>
      <c r="F30" s="1519"/>
      <c r="G30" s="1520"/>
      <c r="H30" s="1408"/>
      <c r="I30" s="1409"/>
      <c r="J30" s="1409"/>
      <c r="K30" s="1409"/>
      <c r="L30" s="1409"/>
      <c r="M30" s="1409"/>
      <c r="N30" s="1409"/>
      <c r="O30" s="1410"/>
      <c r="P30" s="1526"/>
      <c r="Q30" s="1524" t="s">
        <v>168</v>
      </c>
      <c r="R30" s="141"/>
    </row>
    <row r="31" spans="1:18" ht="15.75" customHeight="1">
      <c r="A31" s="1449"/>
      <c r="B31" s="1513"/>
      <c r="C31" s="1516"/>
      <c r="D31" s="1517"/>
      <c r="E31" s="1521"/>
      <c r="F31" s="1522"/>
      <c r="G31" s="1523"/>
      <c r="H31" s="1414"/>
      <c r="I31" s="1415"/>
      <c r="J31" s="1415"/>
      <c r="K31" s="1415"/>
      <c r="L31" s="1415"/>
      <c r="M31" s="1415"/>
      <c r="N31" s="1415"/>
      <c r="O31" s="1416"/>
      <c r="P31" s="1430"/>
      <c r="Q31" s="1525"/>
      <c r="R31" s="141"/>
    </row>
    <row r="32" spans="1:18" ht="15.75" customHeight="1">
      <c r="A32" s="1452">
        <v>12</v>
      </c>
      <c r="B32" s="1512" t="str">
        <f t="shared" ref="B32" si="9">B30</f>
        <v>R3</v>
      </c>
      <c r="C32" s="1514"/>
      <c r="D32" s="1515"/>
      <c r="E32" s="1518"/>
      <c r="F32" s="1519"/>
      <c r="G32" s="1520"/>
      <c r="H32" s="1408"/>
      <c r="I32" s="1409"/>
      <c r="J32" s="1409"/>
      <c r="K32" s="1409"/>
      <c r="L32" s="1409"/>
      <c r="M32" s="1409"/>
      <c r="N32" s="1409"/>
      <c r="O32" s="1410"/>
      <c r="P32" s="1526"/>
      <c r="Q32" s="1524" t="s">
        <v>168</v>
      </c>
      <c r="R32" s="141"/>
    </row>
    <row r="33" spans="1:18" ht="15.75" customHeight="1">
      <c r="A33" s="1452"/>
      <c r="B33" s="1513"/>
      <c r="C33" s="1516"/>
      <c r="D33" s="1517"/>
      <c r="E33" s="1521"/>
      <c r="F33" s="1522"/>
      <c r="G33" s="1523"/>
      <c r="H33" s="1414"/>
      <c r="I33" s="1415"/>
      <c r="J33" s="1415"/>
      <c r="K33" s="1415"/>
      <c r="L33" s="1415"/>
      <c r="M33" s="1415"/>
      <c r="N33" s="1415"/>
      <c r="O33" s="1416"/>
      <c r="P33" s="1430"/>
      <c r="Q33" s="1525"/>
      <c r="R33" s="141"/>
    </row>
    <row r="34" spans="1:18" ht="15.75" customHeight="1">
      <c r="A34" s="1446">
        <v>13</v>
      </c>
      <c r="B34" s="1512" t="str">
        <f t="shared" ref="B34" si="10">B32</f>
        <v>R3</v>
      </c>
      <c r="C34" s="1514"/>
      <c r="D34" s="1515"/>
      <c r="E34" s="1518"/>
      <c r="F34" s="1519"/>
      <c r="G34" s="1520"/>
      <c r="H34" s="1408"/>
      <c r="I34" s="1409"/>
      <c r="J34" s="1409"/>
      <c r="K34" s="1409"/>
      <c r="L34" s="1409"/>
      <c r="M34" s="1409"/>
      <c r="N34" s="1409"/>
      <c r="O34" s="1410"/>
      <c r="P34" s="1526"/>
      <c r="Q34" s="1524" t="s">
        <v>168</v>
      </c>
      <c r="R34" s="141"/>
    </row>
    <row r="35" spans="1:18" ht="15.75" customHeight="1">
      <c r="A35" s="1449"/>
      <c r="B35" s="1513"/>
      <c r="C35" s="1516"/>
      <c r="D35" s="1517"/>
      <c r="E35" s="1521"/>
      <c r="F35" s="1522"/>
      <c r="G35" s="1523"/>
      <c r="H35" s="1414"/>
      <c r="I35" s="1415"/>
      <c r="J35" s="1415"/>
      <c r="K35" s="1415"/>
      <c r="L35" s="1415"/>
      <c r="M35" s="1415"/>
      <c r="N35" s="1415"/>
      <c r="O35" s="1416"/>
      <c r="P35" s="1430"/>
      <c r="Q35" s="1525"/>
      <c r="R35" s="141"/>
    </row>
    <row r="36" spans="1:18" ht="15.75" customHeight="1">
      <c r="A36" s="1452">
        <v>14</v>
      </c>
      <c r="B36" s="1512" t="str">
        <f t="shared" ref="B36" si="11">B34</f>
        <v>R3</v>
      </c>
      <c r="C36" s="1514"/>
      <c r="D36" s="1515"/>
      <c r="E36" s="1518"/>
      <c r="F36" s="1519"/>
      <c r="G36" s="1520"/>
      <c r="H36" s="1408"/>
      <c r="I36" s="1409"/>
      <c r="J36" s="1409"/>
      <c r="K36" s="1409"/>
      <c r="L36" s="1409"/>
      <c r="M36" s="1409"/>
      <c r="N36" s="1409"/>
      <c r="O36" s="1410"/>
      <c r="P36" s="1526"/>
      <c r="Q36" s="1524" t="s">
        <v>168</v>
      </c>
      <c r="R36" s="141"/>
    </row>
    <row r="37" spans="1:18" ht="15.75" customHeight="1">
      <c r="A37" s="1452"/>
      <c r="B37" s="1513"/>
      <c r="C37" s="1516"/>
      <c r="D37" s="1517"/>
      <c r="E37" s="1521"/>
      <c r="F37" s="1522"/>
      <c r="G37" s="1523"/>
      <c r="H37" s="1414"/>
      <c r="I37" s="1415"/>
      <c r="J37" s="1415"/>
      <c r="K37" s="1415"/>
      <c r="L37" s="1415"/>
      <c r="M37" s="1415"/>
      <c r="N37" s="1415"/>
      <c r="O37" s="1416"/>
      <c r="P37" s="1430"/>
      <c r="Q37" s="1525"/>
      <c r="R37" s="141"/>
    </row>
    <row r="38" spans="1:18" ht="15.75" customHeight="1">
      <c r="A38" s="1446">
        <v>15</v>
      </c>
      <c r="B38" s="1512" t="str">
        <f t="shared" ref="B38" si="12">B36</f>
        <v>R3</v>
      </c>
      <c r="C38" s="1514"/>
      <c r="D38" s="1515"/>
      <c r="E38" s="1518"/>
      <c r="F38" s="1519"/>
      <c r="G38" s="1520"/>
      <c r="H38" s="1408"/>
      <c r="I38" s="1409"/>
      <c r="J38" s="1409"/>
      <c r="K38" s="1409"/>
      <c r="L38" s="1409"/>
      <c r="M38" s="1409"/>
      <c r="N38" s="1409"/>
      <c r="O38" s="1410"/>
      <c r="P38" s="1526"/>
      <c r="Q38" s="1524" t="s">
        <v>168</v>
      </c>
      <c r="R38" s="141"/>
    </row>
    <row r="39" spans="1:18" ht="15.75" customHeight="1">
      <c r="A39" s="1449"/>
      <c r="B39" s="1513"/>
      <c r="C39" s="1516"/>
      <c r="D39" s="1517"/>
      <c r="E39" s="1521"/>
      <c r="F39" s="1522"/>
      <c r="G39" s="1523"/>
      <c r="H39" s="1414"/>
      <c r="I39" s="1415"/>
      <c r="J39" s="1415"/>
      <c r="K39" s="1415"/>
      <c r="L39" s="1415"/>
      <c r="M39" s="1415"/>
      <c r="N39" s="1415"/>
      <c r="O39" s="1416"/>
      <c r="P39" s="1430"/>
      <c r="Q39" s="1525"/>
      <c r="R39" s="141"/>
    </row>
    <row r="40" spans="1:18" ht="15.75" customHeight="1">
      <c r="A40" s="1452">
        <v>16</v>
      </c>
      <c r="B40" s="1512" t="str">
        <f t="shared" ref="B40" si="13">B38</f>
        <v>R3</v>
      </c>
      <c r="C40" s="1514"/>
      <c r="D40" s="1515"/>
      <c r="E40" s="1518"/>
      <c r="F40" s="1519"/>
      <c r="G40" s="1520"/>
      <c r="H40" s="1408"/>
      <c r="I40" s="1409"/>
      <c r="J40" s="1409"/>
      <c r="K40" s="1409"/>
      <c r="L40" s="1409"/>
      <c r="M40" s="1409"/>
      <c r="N40" s="1409"/>
      <c r="O40" s="1410"/>
      <c r="P40" s="1526"/>
      <c r="Q40" s="1524" t="s">
        <v>168</v>
      </c>
      <c r="R40" s="141"/>
    </row>
    <row r="41" spans="1:18" ht="15.75" customHeight="1">
      <c r="A41" s="1452"/>
      <c r="B41" s="1513"/>
      <c r="C41" s="1516"/>
      <c r="D41" s="1517"/>
      <c r="E41" s="1521"/>
      <c r="F41" s="1522"/>
      <c r="G41" s="1523"/>
      <c r="H41" s="1414"/>
      <c r="I41" s="1415"/>
      <c r="J41" s="1415"/>
      <c r="K41" s="1415"/>
      <c r="L41" s="1415"/>
      <c r="M41" s="1415"/>
      <c r="N41" s="1415"/>
      <c r="O41" s="1416"/>
      <c r="P41" s="1430"/>
      <c r="Q41" s="1525"/>
      <c r="R41" s="141"/>
    </row>
    <row r="42" spans="1:18" ht="15.75" customHeight="1">
      <c r="A42" s="1446">
        <v>17</v>
      </c>
      <c r="B42" s="1512" t="str">
        <f t="shared" ref="B42" si="14">B40</f>
        <v>R3</v>
      </c>
      <c r="C42" s="1514"/>
      <c r="D42" s="1515"/>
      <c r="E42" s="1518"/>
      <c r="F42" s="1519"/>
      <c r="G42" s="1520"/>
      <c r="H42" s="1408"/>
      <c r="I42" s="1409"/>
      <c r="J42" s="1409"/>
      <c r="K42" s="1409"/>
      <c r="L42" s="1409"/>
      <c r="M42" s="1409"/>
      <c r="N42" s="1409"/>
      <c r="O42" s="1410"/>
      <c r="P42" s="1526"/>
      <c r="Q42" s="1524" t="s">
        <v>168</v>
      </c>
      <c r="R42" s="141"/>
    </row>
    <row r="43" spans="1:18" ht="15.75" customHeight="1">
      <c r="A43" s="1449"/>
      <c r="B43" s="1513"/>
      <c r="C43" s="1516"/>
      <c r="D43" s="1517"/>
      <c r="E43" s="1521"/>
      <c r="F43" s="1522"/>
      <c r="G43" s="1523"/>
      <c r="H43" s="1414"/>
      <c r="I43" s="1415"/>
      <c r="J43" s="1415"/>
      <c r="K43" s="1415"/>
      <c r="L43" s="1415"/>
      <c r="M43" s="1415"/>
      <c r="N43" s="1415"/>
      <c r="O43" s="1416"/>
      <c r="P43" s="1430"/>
      <c r="Q43" s="1525"/>
      <c r="R43" s="141"/>
    </row>
    <row r="44" spans="1:18" ht="15.75" customHeight="1">
      <c r="A44" s="1452">
        <v>18</v>
      </c>
      <c r="B44" s="1512" t="str">
        <f t="shared" ref="B44" si="15">B42</f>
        <v>R3</v>
      </c>
      <c r="C44" s="1514"/>
      <c r="D44" s="1515"/>
      <c r="E44" s="1518"/>
      <c r="F44" s="1519"/>
      <c r="G44" s="1520"/>
      <c r="H44" s="1408"/>
      <c r="I44" s="1409"/>
      <c r="J44" s="1409"/>
      <c r="K44" s="1409"/>
      <c r="L44" s="1409"/>
      <c r="M44" s="1409"/>
      <c r="N44" s="1409"/>
      <c r="O44" s="1410"/>
      <c r="P44" s="1526"/>
      <c r="Q44" s="1524" t="s">
        <v>168</v>
      </c>
      <c r="R44" s="141"/>
    </row>
    <row r="45" spans="1:18" ht="15.75" customHeight="1">
      <c r="A45" s="1452"/>
      <c r="B45" s="1513"/>
      <c r="C45" s="1516"/>
      <c r="D45" s="1517"/>
      <c r="E45" s="1521"/>
      <c r="F45" s="1522"/>
      <c r="G45" s="1523"/>
      <c r="H45" s="1414"/>
      <c r="I45" s="1415"/>
      <c r="J45" s="1415"/>
      <c r="K45" s="1415"/>
      <c r="L45" s="1415"/>
      <c r="M45" s="1415"/>
      <c r="N45" s="1415"/>
      <c r="O45" s="1416"/>
      <c r="P45" s="1430"/>
      <c r="Q45" s="1525"/>
      <c r="R45" s="141"/>
    </row>
    <row r="46" spans="1:18" ht="15.75" customHeight="1">
      <c r="A46" s="1446">
        <v>19</v>
      </c>
      <c r="B46" s="1512" t="str">
        <f t="shared" ref="B46" si="16">B44</f>
        <v>R3</v>
      </c>
      <c r="C46" s="1514"/>
      <c r="D46" s="1515"/>
      <c r="E46" s="1518"/>
      <c r="F46" s="1519"/>
      <c r="G46" s="1520"/>
      <c r="H46" s="1408"/>
      <c r="I46" s="1409"/>
      <c r="J46" s="1409"/>
      <c r="K46" s="1409"/>
      <c r="L46" s="1409"/>
      <c r="M46" s="1409"/>
      <c r="N46" s="1409"/>
      <c r="O46" s="1410"/>
      <c r="P46" s="1526"/>
      <c r="Q46" s="1524" t="s">
        <v>168</v>
      </c>
      <c r="R46" s="141"/>
    </row>
    <row r="47" spans="1:18" ht="15.75" customHeight="1">
      <c r="A47" s="1449"/>
      <c r="B47" s="1513"/>
      <c r="C47" s="1516"/>
      <c r="D47" s="1517"/>
      <c r="E47" s="1521"/>
      <c r="F47" s="1522"/>
      <c r="G47" s="1523"/>
      <c r="H47" s="1414"/>
      <c r="I47" s="1415"/>
      <c r="J47" s="1415"/>
      <c r="K47" s="1415"/>
      <c r="L47" s="1415"/>
      <c r="M47" s="1415"/>
      <c r="N47" s="1415"/>
      <c r="O47" s="1416"/>
      <c r="P47" s="1430"/>
      <c r="Q47" s="1525"/>
      <c r="R47" s="141"/>
    </row>
    <row r="48" spans="1:18" ht="15.75" customHeight="1">
      <c r="A48" s="1452">
        <v>20</v>
      </c>
      <c r="B48" s="1512" t="str">
        <f t="shared" ref="B48" si="17">B46</f>
        <v>R3</v>
      </c>
      <c r="C48" s="1514"/>
      <c r="D48" s="1515"/>
      <c r="E48" s="1518"/>
      <c r="F48" s="1519"/>
      <c r="G48" s="1520"/>
      <c r="H48" s="1408"/>
      <c r="I48" s="1409"/>
      <c r="J48" s="1409"/>
      <c r="K48" s="1409"/>
      <c r="L48" s="1409"/>
      <c r="M48" s="1409"/>
      <c r="N48" s="1409"/>
      <c r="O48" s="1410"/>
      <c r="P48" s="1526"/>
      <c r="Q48" s="1524" t="s">
        <v>168</v>
      </c>
      <c r="R48" s="141"/>
    </row>
    <row r="49" spans="1:20" ht="15.75" customHeight="1">
      <c r="A49" s="1449"/>
      <c r="B49" s="1513"/>
      <c r="C49" s="1516"/>
      <c r="D49" s="1517"/>
      <c r="E49" s="1521"/>
      <c r="F49" s="1522"/>
      <c r="G49" s="1523"/>
      <c r="H49" s="1414"/>
      <c r="I49" s="1415"/>
      <c r="J49" s="1415"/>
      <c r="K49" s="1415"/>
      <c r="L49" s="1415"/>
      <c r="M49" s="1415"/>
      <c r="N49" s="1415"/>
      <c r="O49" s="1416"/>
      <c r="P49" s="1430"/>
      <c r="Q49" s="1525"/>
      <c r="R49" s="141"/>
    </row>
    <row r="50" spans="1:20">
      <c r="A50" s="207" t="s">
        <v>104</v>
      </c>
      <c r="B50" s="1529" t="s">
        <v>528</v>
      </c>
      <c r="C50" s="1530"/>
      <c r="D50" s="1530"/>
      <c r="E50" s="1530"/>
      <c r="F50" s="1530"/>
      <c r="G50" s="1530"/>
      <c r="H50" s="1530"/>
      <c r="I50" s="1530"/>
      <c r="J50" s="1530"/>
      <c r="K50" s="1530"/>
      <c r="L50" s="1530"/>
      <c r="M50" s="1530"/>
      <c r="N50" s="1530"/>
      <c r="O50" s="1530"/>
      <c r="P50" s="1530"/>
      <c r="Q50" s="414"/>
      <c r="R50" s="418"/>
    </row>
    <row r="51" spans="1:20">
      <c r="A51" s="207" t="s">
        <v>105</v>
      </c>
      <c r="B51" s="1529" t="s">
        <v>119</v>
      </c>
      <c r="C51" s="1530"/>
      <c r="D51" s="1530"/>
      <c r="E51" s="1530"/>
      <c r="F51" s="1530"/>
      <c r="G51" s="1530"/>
      <c r="H51" s="1530"/>
      <c r="I51" s="1530"/>
      <c r="J51" s="1530"/>
      <c r="K51" s="1530"/>
      <c r="L51" s="1530"/>
      <c r="M51" s="1530"/>
      <c r="N51" s="1530"/>
      <c r="O51" s="1530"/>
      <c r="P51" s="1530"/>
      <c r="Q51" s="1530"/>
      <c r="R51" s="418"/>
    </row>
    <row r="52" spans="1:20" ht="15.75" customHeight="1"/>
    <row r="53" spans="1:20" ht="15.75" customHeight="1">
      <c r="A53" s="1392" t="str">
        <f>CONCATENATE("（様式-",INDEX(発注者入力シート!$B$27:$G$31,MATCH(発注者入力シート!L6,発注者入力シート!$C$27:$C$31,0),4),"-２）")</f>
        <v>（様式-３-２）</v>
      </c>
      <c r="B53" s="1392"/>
      <c r="C53" s="1392"/>
      <c r="D53" s="1392"/>
      <c r="E53" s="1392"/>
      <c r="F53" s="1392"/>
      <c r="Q53" s="345" t="s">
        <v>736</v>
      </c>
      <c r="R53" s="273"/>
      <c r="S53" s="4" t="s">
        <v>393</v>
      </c>
      <c r="T53" s="4"/>
    </row>
    <row r="54" spans="1:20" ht="15.75" customHeight="1">
      <c r="A54" s="1392" t="str">
        <f>CONCATENATE("評価項目",INDEX(発注者入力シート!$B$27:$G$31,MATCH(発注者入力シート!L6,発注者入力シート!$C$27:$C$31,0),5),"-",INDEX(発注者入力シート!$B$27:$G$31,MATCH(発注者入力シート!L6,発注者入力シート!$C$27:$C$31,0),6))</f>
        <v>評価項目（２）-①</v>
      </c>
      <c r="B54" s="1392"/>
      <c r="C54" s="1392"/>
      <c r="D54" s="1392"/>
      <c r="E54" s="1392"/>
      <c r="Q54" s="188" t="str">
        <f>Q2</f>
        <v>【令和３年度完成工事分】</v>
      </c>
      <c r="S54" s="4" t="s">
        <v>394</v>
      </c>
      <c r="T54" s="4"/>
    </row>
    <row r="55" spans="1:20" ht="15.75" customHeight="1">
      <c r="A55" s="1407" t="s">
        <v>166</v>
      </c>
      <c r="B55" s="1407"/>
      <c r="C55" s="1407"/>
      <c r="D55" s="1407"/>
      <c r="E55" s="1407"/>
      <c r="F55" s="1407"/>
      <c r="G55" s="1407"/>
      <c r="H55" s="1407"/>
      <c r="I55" s="1407"/>
      <c r="J55" s="1407"/>
      <c r="K55" s="1407"/>
      <c r="L55" s="1407"/>
      <c r="M55" s="1407"/>
      <c r="N55" s="1407"/>
      <c r="O55" s="1407"/>
      <c r="P55" s="1407"/>
      <c r="Q55" s="1407"/>
      <c r="R55" s="267"/>
      <c r="S55" s="147"/>
      <c r="T55" s="4" t="s">
        <v>401</v>
      </c>
    </row>
    <row r="56" spans="1:20" ht="15.75" customHeight="1">
      <c r="A56" s="410"/>
      <c r="B56" s="410"/>
      <c r="C56" s="410"/>
      <c r="D56" s="410"/>
      <c r="E56" s="410"/>
      <c r="F56" s="410"/>
      <c r="G56" s="410"/>
      <c r="H56" s="410"/>
      <c r="I56" s="410"/>
      <c r="J56" s="410"/>
      <c r="K56" s="410"/>
      <c r="L56" s="410"/>
      <c r="M56" s="410"/>
      <c r="N56" s="410"/>
      <c r="O56" s="410"/>
      <c r="P56" s="410"/>
      <c r="Q56" s="410"/>
      <c r="R56" s="267"/>
      <c r="S56" s="135"/>
      <c r="T56" s="4" t="s">
        <v>396</v>
      </c>
    </row>
    <row r="57" spans="1:20" ht="15.75" customHeight="1">
      <c r="D57" s="1404" t="s">
        <v>793</v>
      </c>
      <c r="E57" s="1404"/>
      <c r="F57" s="1403" t="str">
        <f>IF(企業入力シート!C5="","",企業入力シート!C5)</f>
        <v>○○共同企業体</v>
      </c>
      <c r="G57" s="1403"/>
      <c r="H57" s="1403"/>
      <c r="I57" s="1403"/>
      <c r="J57" s="1403"/>
      <c r="K57" s="1403"/>
      <c r="L57" s="1403"/>
      <c r="M57" s="1403"/>
      <c r="N57" s="1403"/>
      <c r="O57" s="1403"/>
      <c r="P57" s="1403"/>
      <c r="Q57" s="1403"/>
      <c r="R57" s="348"/>
      <c r="S57" s="190"/>
      <c r="T57" s="4"/>
    </row>
    <row r="58" spans="1:20" ht="15.75" customHeight="1">
      <c r="D58" s="1511" t="s">
        <v>796</v>
      </c>
      <c r="E58" s="1511"/>
      <c r="F58" s="1403" t="str">
        <f>IF(企業入力シート!C33="","",企業入力シート!C33)</f>
        <v/>
      </c>
      <c r="G58" s="1403"/>
      <c r="H58" s="1403"/>
      <c r="I58" s="1403"/>
      <c r="J58" s="1403"/>
      <c r="K58" s="1403"/>
      <c r="L58" s="1403"/>
      <c r="M58" s="1403"/>
      <c r="N58" s="1403"/>
      <c r="O58" s="1403"/>
      <c r="P58" s="1403"/>
      <c r="Q58" s="1403"/>
      <c r="S58" s="4" t="s">
        <v>397</v>
      </c>
      <c r="T58" s="4"/>
    </row>
    <row r="59" spans="1:20" ht="15.75" customHeight="1">
      <c r="S59" s="137"/>
      <c r="T59" s="4" t="s">
        <v>398</v>
      </c>
    </row>
    <row r="60" spans="1:20" ht="15.75" customHeight="1">
      <c r="A60" s="411" t="s">
        <v>20</v>
      </c>
      <c r="B60" s="413" t="s">
        <v>22</v>
      </c>
      <c r="C60" s="1447" t="s">
        <v>24</v>
      </c>
      <c r="D60" s="1447"/>
      <c r="E60" s="1446" t="s">
        <v>25</v>
      </c>
      <c r="F60" s="1447"/>
      <c r="G60" s="1448"/>
      <c r="H60" s="1446" t="s">
        <v>26</v>
      </c>
      <c r="I60" s="1447"/>
      <c r="J60" s="1447"/>
      <c r="K60" s="1447"/>
      <c r="L60" s="1447"/>
      <c r="M60" s="1447"/>
      <c r="N60" s="1447"/>
      <c r="O60" s="1448"/>
      <c r="P60" s="1446" t="s">
        <v>108</v>
      </c>
      <c r="Q60" s="1448"/>
      <c r="R60" s="141"/>
      <c r="S60" s="138"/>
      <c r="T60" s="4" t="s">
        <v>396</v>
      </c>
    </row>
    <row r="61" spans="1:20" ht="15.75" customHeight="1">
      <c r="A61" s="412" t="s">
        <v>21</v>
      </c>
      <c r="B61" s="416" t="s">
        <v>23</v>
      </c>
      <c r="C61" s="1453"/>
      <c r="D61" s="1453"/>
      <c r="E61" s="1531" t="s">
        <v>748</v>
      </c>
      <c r="F61" s="1532"/>
      <c r="G61" s="1533"/>
      <c r="H61" s="1449"/>
      <c r="I61" s="1450"/>
      <c r="J61" s="1450"/>
      <c r="K61" s="1450"/>
      <c r="L61" s="1450"/>
      <c r="M61" s="1450"/>
      <c r="N61" s="1450"/>
      <c r="O61" s="1451"/>
      <c r="P61" s="1452" t="s">
        <v>107</v>
      </c>
      <c r="Q61" s="1454"/>
      <c r="R61" s="141"/>
      <c r="S61" s="4"/>
      <c r="T61" s="4"/>
    </row>
    <row r="62" spans="1:20" ht="15.75" customHeight="1">
      <c r="A62" s="1446">
        <v>21</v>
      </c>
      <c r="B62" s="1512" t="str">
        <f>B48</f>
        <v>R3</v>
      </c>
      <c r="C62" s="1514"/>
      <c r="D62" s="1515"/>
      <c r="E62" s="1518"/>
      <c r="F62" s="1519"/>
      <c r="G62" s="1520"/>
      <c r="H62" s="1408"/>
      <c r="I62" s="1409"/>
      <c r="J62" s="1409"/>
      <c r="K62" s="1409"/>
      <c r="L62" s="1409"/>
      <c r="M62" s="1409"/>
      <c r="N62" s="1409"/>
      <c r="O62" s="1410"/>
      <c r="P62" s="1526"/>
      <c r="Q62" s="1524" t="s">
        <v>168</v>
      </c>
      <c r="R62" s="141"/>
      <c r="S62" s="149" t="s">
        <v>399</v>
      </c>
      <c r="T62" s="4"/>
    </row>
    <row r="63" spans="1:20" ht="15.75" customHeight="1">
      <c r="A63" s="1449"/>
      <c r="B63" s="1513"/>
      <c r="C63" s="1516"/>
      <c r="D63" s="1517"/>
      <c r="E63" s="1521"/>
      <c r="F63" s="1522"/>
      <c r="G63" s="1523"/>
      <c r="H63" s="1414"/>
      <c r="I63" s="1415"/>
      <c r="J63" s="1415"/>
      <c r="K63" s="1415"/>
      <c r="L63" s="1415"/>
      <c r="M63" s="1415"/>
      <c r="N63" s="1415"/>
      <c r="O63" s="1416"/>
      <c r="P63" s="1430"/>
      <c r="Q63" s="1525"/>
      <c r="R63" s="141"/>
      <c r="S63" s="149" t="s">
        <v>400</v>
      </c>
      <c r="T63" s="4"/>
    </row>
    <row r="64" spans="1:20" ht="15.75" customHeight="1">
      <c r="A64" s="1452">
        <v>22</v>
      </c>
      <c r="B64" s="1512" t="str">
        <f>B62</f>
        <v>R3</v>
      </c>
      <c r="C64" s="1514"/>
      <c r="D64" s="1515"/>
      <c r="E64" s="1518"/>
      <c r="F64" s="1519"/>
      <c r="G64" s="1520"/>
      <c r="H64" s="1408"/>
      <c r="I64" s="1409"/>
      <c r="J64" s="1409"/>
      <c r="K64" s="1409"/>
      <c r="L64" s="1409"/>
      <c r="M64" s="1409"/>
      <c r="N64" s="1409"/>
      <c r="O64" s="1410"/>
      <c r="P64" s="1526"/>
      <c r="Q64" s="1524" t="s">
        <v>168</v>
      </c>
      <c r="R64" s="141"/>
    </row>
    <row r="65" spans="1:18" ht="15.75" customHeight="1">
      <c r="A65" s="1452"/>
      <c r="B65" s="1513"/>
      <c r="C65" s="1516"/>
      <c r="D65" s="1517"/>
      <c r="E65" s="1521"/>
      <c r="F65" s="1522"/>
      <c r="G65" s="1523"/>
      <c r="H65" s="1414"/>
      <c r="I65" s="1415"/>
      <c r="J65" s="1415"/>
      <c r="K65" s="1415"/>
      <c r="L65" s="1415"/>
      <c r="M65" s="1415"/>
      <c r="N65" s="1415"/>
      <c r="O65" s="1416"/>
      <c r="P65" s="1430"/>
      <c r="Q65" s="1525"/>
      <c r="R65" s="141"/>
    </row>
    <row r="66" spans="1:18" ht="15.75" customHeight="1">
      <c r="A66" s="1446">
        <v>23</v>
      </c>
      <c r="B66" s="1512" t="str">
        <f t="shared" ref="B66" si="18">B64</f>
        <v>R3</v>
      </c>
      <c r="C66" s="1514"/>
      <c r="D66" s="1515"/>
      <c r="E66" s="1518"/>
      <c r="F66" s="1519"/>
      <c r="G66" s="1520"/>
      <c r="H66" s="1408"/>
      <c r="I66" s="1409"/>
      <c r="J66" s="1409"/>
      <c r="K66" s="1409"/>
      <c r="L66" s="1409"/>
      <c r="M66" s="1409"/>
      <c r="N66" s="1409"/>
      <c r="O66" s="1410"/>
      <c r="P66" s="1526"/>
      <c r="Q66" s="1524" t="s">
        <v>168</v>
      </c>
      <c r="R66" s="141"/>
    </row>
    <row r="67" spans="1:18" ht="15.75" customHeight="1">
      <c r="A67" s="1449"/>
      <c r="B67" s="1513"/>
      <c r="C67" s="1516"/>
      <c r="D67" s="1517"/>
      <c r="E67" s="1521"/>
      <c r="F67" s="1522"/>
      <c r="G67" s="1523"/>
      <c r="H67" s="1414"/>
      <c r="I67" s="1415"/>
      <c r="J67" s="1415"/>
      <c r="K67" s="1415"/>
      <c r="L67" s="1415"/>
      <c r="M67" s="1415"/>
      <c r="N67" s="1415"/>
      <c r="O67" s="1416"/>
      <c r="P67" s="1430"/>
      <c r="Q67" s="1525"/>
      <c r="R67" s="141"/>
    </row>
    <row r="68" spans="1:18" ht="15.75" customHeight="1">
      <c r="A68" s="1452">
        <v>24</v>
      </c>
      <c r="B68" s="1512" t="str">
        <f t="shared" ref="B68" si="19">B66</f>
        <v>R3</v>
      </c>
      <c r="C68" s="1514"/>
      <c r="D68" s="1515"/>
      <c r="E68" s="1518"/>
      <c r="F68" s="1519"/>
      <c r="G68" s="1520"/>
      <c r="H68" s="1408"/>
      <c r="I68" s="1409"/>
      <c r="J68" s="1409"/>
      <c r="K68" s="1409"/>
      <c r="L68" s="1409"/>
      <c r="M68" s="1409"/>
      <c r="N68" s="1409"/>
      <c r="O68" s="1410"/>
      <c r="P68" s="1526"/>
      <c r="Q68" s="1524" t="s">
        <v>168</v>
      </c>
      <c r="R68" s="141"/>
    </row>
    <row r="69" spans="1:18" ht="15.75" customHeight="1">
      <c r="A69" s="1452"/>
      <c r="B69" s="1513"/>
      <c r="C69" s="1516"/>
      <c r="D69" s="1517"/>
      <c r="E69" s="1521"/>
      <c r="F69" s="1522"/>
      <c r="G69" s="1523"/>
      <c r="H69" s="1414"/>
      <c r="I69" s="1415"/>
      <c r="J69" s="1415"/>
      <c r="K69" s="1415"/>
      <c r="L69" s="1415"/>
      <c r="M69" s="1415"/>
      <c r="N69" s="1415"/>
      <c r="O69" s="1416"/>
      <c r="P69" s="1430"/>
      <c r="Q69" s="1525"/>
      <c r="R69" s="141"/>
    </row>
    <row r="70" spans="1:18" ht="15.75" customHeight="1">
      <c r="A70" s="1446">
        <v>25</v>
      </c>
      <c r="B70" s="1512" t="str">
        <f t="shared" ref="B70" si="20">B68</f>
        <v>R3</v>
      </c>
      <c r="C70" s="1514"/>
      <c r="D70" s="1515"/>
      <c r="E70" s="1518"/>
      <c r="F70" s="1519"/>
      <c r="G70" s="1520"/>
      <c r="H70" s="1408"/>
      <c r="I70" s="1409"/>
      <c r="J70" s="1409"/>
      <c r="K70" s="1409"/>
      <c r="L70" s="1409"/>
      <c r="M70" s="1409"/>
      <c r="N70" s="1409"/>
      <c r="O70" s="1410"/>
      <c r="P70" s="1526"/>
      <c r="Q70" s="1524" t="s">
        <v>168</v>
      </c>
      <c r="R70" s="141"/>
    </row>
    <row r="71" spans="1:18" ht="15.75" customHeight="1">
      <c r="A71" s="1449"/>
      <c r="B71" s="1513"/>
      <c r="C71" s="1516"/>
      <c r="D71" s="1517"/>
      <c r="E71" s="1521"/>
      <c r="F71" s="1522"/>
      <c r="G71" s="1523"/>
      <c r="H71" s="1414"/>
      <c r="I71" s="1415"/>
      <c r="J71" s="1415"/>
      <c r="K71" s="1415"/>
      <c r="L71" s="1415"/>
      <c r="M71" s="1415"/>
      <c r="N71" s="1415"/>
      <c r="O71" s="1416"/>
      <c r="P71" s="1430"/>
      <c r="Q71" s="1525"/>
      <c r="R71" s="141"/>
    </row>
    <row r="72" spans="1:18" ht="15.75" customHeight="1">
      <c r="A72" s="1452">
        <v>26</v>
      </c>
      <c r="B72" s="1512" t="str">
        <f t="shared" ref="B72" si="21">B70</f>
        <v>R3</v>
      </c>
      <c r="C72" s="1514"/>
      <c r="D72" s="1515"/>
      <c r="E72" s="1518"/>
      <c r="F72" s="1519"/>
      <c r="G72" s="1520"/>
      <c r="H72" s="1408"/>
      <c r="I72" s="1409"/>
      <c r="J72" s="1409"/>
      <c r="K72" s="1409"/>
      <c r="L72" s="1409"/>
      <c r="M72" s="1409"/>
      <c r="N72" s="1409"/>
      <c r="O72" s="1410"/>
      <c r="P72" s="1526"/>
      <c r="Q72" s="1524" t="s">
        <v>168</v>
      </c>
      <c r="R72" s="141"/>
    </row>
    <row r="73" spans="1:18" ht="15.75" customHeight="1">
      <c r="A73" s="1452"/>
      <c r="B73" s="1513"/>
      <c r="C73" s="1516"/>
      <c r="D73" s="1517"/>
      <c r="E73" s="1521"/>
      <c r="F73" s="1522"/>
      <c r="G73" s="1523"/>
      <c r="H73" s="1414"/>
      <c r="I73" s="1415"/>
      <c r="J73" s="1415"/>
      <c r="K73" s="1415"/>
      <c r="L73" s="1415"/>
      <c r="M73" s="1415"/>
      <c r="N73" s="1415"/>
      <c r="O73" s="1416"/>
      <c r="P73" s="1430"/>
      <c r="Q73" s="1525"/>
      <c r="R73" s="141"/>
    </row>
    <row r="74" spans="1:18" ht="15.75" customHeight="1">
      <c r="A74" s="1446">
        <v>27</v>
      </c>
      <c r="B74" s="1512" t="str">
        <f t="shared" ref="B74" si="22">B72</f>
        <v>R3</v>
      </c>
      <c r="C74" s="1514"/>
      <c r="D74" s="1515"/>
      <c r="E74" s="1518"/>
      <c r="F74" s="1519"/>
      <c r="G74" s="1520"/>
      <c r="H74" s="1408"/>
      <c r="I74" s="1409"/>
      <c r="J74" s="1409"/>
      <c r="K74" s="1409"/>
      <c r="L74" s="1409"/>
      <c r="M74" s="1409"/>
      <c r="N74" s="1409"/>
      <c r="O74" s="1410"/>
      <c r="P74" s="1526"/>
      <c r="Q74" s="1524" t="s">
        <v>168</v>
      </c>
      <c r="R74" s="141"/>
    </row>
    <row r="75" spans="1:18" ht="15.75" customHeight="1">
      <c r="A75" s="1449"/>
      <c r="B75" s="1513"/>
      <c r="C75" s="1516"/>
      <c r="D75" s="1517"/>
      <c r="E75" s="1521"/>
      <c r="F75" s="1522"/>
      <c r="G75" s="1523"/>
      <c r="H75" s="1414"/>
      <c r="I75" s="1415"/>
      <c r="J75" s="1415"/>
      <c r="K75" s="1415"/>
      <c r="L75" s="1415"/>
      <c r="M75" s="1415"/>
      <c r="N75" s="1415"/>
      <c r="O75" s="1416"/>
      <c r="P75" s="1430"/>
      <c r="Q75" s="1525"/>
      <c r="R75" s="141"/>
    </row>
    <row r="76" spans="1:18" ht="15.75" customHeight="1">
      <c r="A76" s="1452">
        <v>28</v>
      </c>
      <c r="B76" s="1512" t="str">
        <f t="shared" ref="B76" si="23">B74</f>
        <v>R3</v>
      </c>
      <c r="C76" s="1514"/>
      <c r="D76" s="1515"/>
      <c r="E76" s="1518"/>
      <c r="F76" s="1519"/>
      <c r="G76" s="1520"/>
      <c r="H76" s="1408"/>
      <c r="I76" s="1409"/>
      <c r="J76" s="1409"/>
      <c r="K76" s="1409"/>
      <c r="L76" s="1409"/>
      <c r="M76" s="1409"/>
      <c r="N76" s="1409"/>
      <c r="O76" s="1410"/>
      <c r="P76" s="1526"/>
      <c r="Q76" s="1524" t="s">
        <v>168</v>
      </c>
      <c r="R76" s="141"/>
    </row>
    <row r="77" spans="1:18" ht="15.75" customHeight="1">
      <c r="A77" s="1452"/>
      <c r="B77" s="1513"/>
      <c r="C77" s="1516"/>
      <c r="D77" s="1517"/>
      <c r="E77" s="1521"/>
      <c r="F77" s="1522"/>
      <c r="G77" s="1523"/>
      <c r="H77" s="1414"/>
      <c r="I77" s="1415"/>
      <c r="J77" s="1415"/>
      <c r="K77" s="1415"/>
      <c r="L77" s="1415"/>
      <c r="M77" s="1415"/>
      <c r="N77" s="1415"/>
      <c r="O77" s="1416"/>
      <c r="P77" s="1430"/>
      <c r="Q77" s="1525"/>
      <c r="R77" s="141"/>
    </row>
    <row r="78" spans="1:18" ht="15.75" customHeight="1">
      <c r="A78" s="1446">
        <v>29</v>
      </c>
      <c r="B78" s="1512" t="str">
        <f t="shared" ref="B78" si="24">B76</f>
        <v>R3</v>
      </c>
      <c r="C78" s="1514"/>
      <c r="D78" s="1515"/>
      <c r="E78" s="1518"/>
      <c r="F78" s="1519"/>
      <c r="G78" s="1520"/>
      <c r="H78" s="1408"/>
      <c r="I78" s="1409"/>
      <c r="J78" s="1409"/>
      <c r="K78" s="1409"/>
      <c r="L78" s="1409"/>
      <c r="M78" s="1409"/>
      <c r="N78" s="1409"/>
      <c r="O78" s="1410"/>
      <c r="P78" s="1526"/>
      <c r="Q78" s="1524" t="s">
        <v>168</v>
      </c>
      <c r="R78" s="141"/>
    </row>
    <row r="79" spans="1:18" ht="15.75" customHeight="1">
      <c r="A79" s="1449"/>
      <c r="B79" s="1513"/>
      <c r="C79" s="1516"/>
      <c r="D79" s="1517"/>
      <c r="E79" s="1521"/>
      <c r="F79" s="1522"/>
      <c r="G79" s="1523"/>
      <c r="H79" s="1414"/>
      <c r="I79" s="1415"/>
      <c r="J79" s="1415"/>
      <c r="K79" s="1415"/>
      <c r="L79" s="1415"/>
      <c r="M79" s="1415"/>
      <c r="N79" s="1415"/>
      <c r="O79" s="1416"/>
      <c r="P79" s="1430"/>
      <c r="Q79" s="1525"/>
      <c r="R79" s="141"/>
    </row>
    <row r="80" spans="1:18" ht="15.75" customHeight="1">
      <c r="A80" s="1452">
        <v>30</v>
      </c>
      <c r="B80" s="1512" t="str">
        <f t="shared" ref="B80" si="25">B78</f>
        <v>R3</v>
      </c>
      <c r="C80" s="1514"/>
      <c r="D80" s="1515"/>
      <c r="E80" s="1518"/>
      <c r="F80" s="1519"/>
      <c r="G80" s="1520"/>
      <c r="H80" s="1408"/>
      <c r="I80" s="1409"/>
      <c r="J80" s="1409"/>
      <c r="K80" s="1409"/>
      <c r="L80" s="1409"/>
      <c r="M80" s="1409"/>
      <c r="N80" s="1409"/>
      <c r="O80" s="1410"/>
      <c r="P80" s="1526"/>
      <c r="Q80" s="1524" t="s">
        <v>168</v>
      </c>
      <c r="R80" s="141"/>
    </row>
    <row r="81" spans="1:18" ht="15.75" customHeight="1">
      <c r="A81" s="1452"/>
      <c r="B81" s="1513"/>
      <c r="C81" s="1516"/>
      <c r="D81" s="1517"/>
      <c r="E81" s="1521"/>
      <c r="F81" s="1522"/>
      <c r="G81" s="1523"/>
      <c r="H81" s="1414"/>
      <c r="I81" s="1415"/>
      <c r="J81" s="1415"/>
      <c r="K81" s="1415"/>
      <c r="L81" s="1415"/>
      <c r="M81" s="1415"/>
      <c r="N81" s="1415"/>
      <c r="O81" s="1416"/>
      <c r="P81" s="1430"/>
      <c r="Q81" s="1525"/>
      <c r="R81" s="141"/>
    </row>
    <row r="82" spans="1:18" ht="15.75" customHeight="1">
      <c r="A82" s="1446">
        <v>31</v>
      </c>
      <c r="B82" s="1512" t="str">
        <f t="shared" ref="B82" si="26">B80</f>
        <v>R3</v>
      </c>
      <c r="C82" s="1514"/>
      <c r="D82" s="1515"/>
      <c r="E82" s="1518"/>
      <c r="F82" s="1519"/>
      <c r="G82" s="1520"/>
      <c r="H82" s="1408"/>
      <c r="I82" s="1409"/>
      <c r="J82" s="1409"/>
      <c r="K82" s="1409"/>
      <c r="L82" s="1409"/>
      <c r="M82" s="1409"/>
      <c r="N82" s="1409"/>
      <c r="O82" s="1410"/>
      <c r="P82" s="1526"/>
      <c r="Q82" s="1524" t="s">
        <v>168</v>
      </c>
      <c r="R82" s="141"/>
    </row>
    <row r="83" spans="1:18" ht="15.75" customHeight="1">
      <c r="A83" s="1449"/>
      <c r="B83" s="1513"/>
      <c r="C83" s="1516"/>
      <c r="D83" s="1517"/>
      <c r="E83" s="1521"/>
      <c r="F83" s="1522"/>
      <c r="G83" s="1523"/>
      <c r="H83" s="1414"/>
      <c r="I83" s="1415"/>
      <c r="J83" s="1415"/>
      <c r="K83" s="1415"/>
      <c r="L83" s="1415"/>
      <c r="M83" s="1415"/>
      <c r="N83" s="1415"/>
      <c r="O83" s="1416"/>
      <c r="P83" s="1430"/>
      <c r="Q83" s="1525"/>
      <c r="R83" s="141"/>
    </row>
    <row r="84" spans="1:18" ht="15.75" customHeight="1">
      <c r="A84" s="1452">
        <v>32</v>
      </c>
      <c r="B84" s="1512" t="str">
        <f t="shared" ref="B84" si="27">B82</f>
        <v>R3</v>
      </c>
      <c r="C84" s="1514"/>
      <c r="D84" s="1515"/>
      <c r="E84" s="1518"/>
      <c r="F84" s="1519"/>
      <c r="G84" s="1520"/>
      <c r="H84" s="1408"/>
      <c r="I84" s="1409"/>
      <c r="J84" s="1409"/>
      <c r="K84" s="1409"/>
      <c r="L84" s="1409"/>
      <c r="M84" s="1409"/>
      <c r="N84" s="1409"/>
      <c r="O84" s="1410"/>
      <c r="P84" s="1526"/>
      <c r="Q84" s="1524" t="s">
        <v>168</v>
      </c>
      <c r="R84" s="141"/>
    </row>
    <row r="85" spans="1:18" ht="15.75" customHeight="1">
      <c r="A85" s="1452"/>
      <c r="B85" s="1513"/>
      <c r="C85" s="1516"/>
      <c r="D85" s="1517"/>
      <c r="E85" s="1521"/>
      <c r="F85" s="1522"/>
      <c r="G85" s="1523"/>
      <c r="H85" s="1414"/>
      <c r="I85" s="1415"/>
      <c r="J85" s="1415"/>
      <c r="K85" s="1415"/>
      <c r="L85" s="1415"/>
      <c r="M85" s="1415"/>
      <c r="N85" s="1415"/>
      <c r="O85" s="1416"/>
      <c r="P85" s="1430"/>
      <c r="Q85" s="1525"/>
      <c r="R85" s="141"/>
    </row>
    <row r="86" spans="1:18" ht="15.75" customHeight="1">
      <c r="A86" s="1446">
        <v>33</v>
      </c>
      <c r="B86" s="1512" t="str">
        <f t="shared" ref="B86" si="28">B84</f>
        <v>R3</v>
      </c>
      <c r="C86" s="1514"/>
      <c r="D86" s="1515"/>
      <c r="E86" s="1518"/>
      <c r="F86" s="1519"/>
      <c r="G86" s="1520"/>
      <c r="H86" s="1408"/>
      <c r="I86" s="1409"/>
      <c r="J86" s="1409"/>
      <c r="K86" s="1409"/>
      <c r="L86" s="1409"/>
      <c r="M86" s="1409"/>
      <c r="N86" s="1409"/>
      <c r="O86" s="1410"/>
      <c r="P86" s="1526"/>
      <c r="Q86" s="1524" t="s">
        <v>168</v>
      </c>
      <c r="R86" s="141"/>
    </row>
    <row r="87" spans="1:18" ht="15.75" customHeight="1">
      <c r="A87" s="1449"/>
      <c r="B87" s="1513"/>
      <c r="C87" s="1516"/>
      <c r="D87" s="1517"/>
      <c r="E87" s="1521"/>
      <c r="F87" s="1522"/>
      <c r="G87" s="1523"/>
      <c r="H87" s="1414"/>
      <c r="I87" s="1415"/>
      <c r="J87" s="1415"/>
      <c r="K87" s="1415"/>
      <c r="L87" s="1415"/>
      <c r="M87" s="1415"/>
      <c r="N87" s="1415"/>
      <c r="O87" s="1416"/>
      <c r="P87" s="1430"/>
      <c r="Q87" s="1525"/>
      <c r="R87" s="141"/>
    </row>
    <row r="88" spans="1:18" ht="15.75" customHeight="1">
      <c r="A88" s="1452">
        <v>34</v>
      </c>
      <c r="B88" s="1512" t="str">
        <f t="shared" ref="B88" si="29">B86</f>
        <v>R3</v>
      </c>
      <c r="C88" s="1514"/>
      <c r="D88" s="1515"/>
      <c r="E88" s="1518"/>
      <c r="F88" s="1519"/>
      <c r="G88" s="1520"/>
      <c r="H88" s="1408"/>
      <c r="I88" s="1409"/>
      <c r="J88" s="1409"/>
      <c r="K88" s="1409"/>
      <c r="L88" s="1409"/>
      <c r="M88" s="1409"/>
      <c r="N88" s="1409"/>
      <c r="O88" s="1410"/>
      <c r="P88" s="1526"/>
      <c r="Q88" s="1524" t="s">
        <v>168</v>
      </c>
      <c r="R88" s="141"/>
    </row>
    <row r="89" spans="1:18" ht="15.75" customHeight="1">
      <c r="A89" s="1452"/>
      <c r="B89" s="1513"/>
      <c r="C89" s="1516"/>
      <c r="D89" s="1517"/>
      <c r="E89" s="1521"/>
      <c r="F89" s="1522"/>
      <c r="G89" s="1523"/>
      <c r="H89" s="1414"/>
      <c r="I89" s="1415"/>
      <c r="J89" s="1415"/>
      <c r="K89" s="1415"/>
      <c r="L89" s="1415"/>
      <c r="M89" s="1415"/>
      <c r="N89" s="1415"/>
      <c r="O89" s="1416"/>
      <c r="P89" s="1430"/>
      <c r="Q89" s="1525"/>
      <c r="R89" s="141"/>
    </row>
    <row r="90" spans="1:18" ht="15.75" customHeight="1">
      <c r="A90" s="1446">
        <v>35</v>
      </c>
      <c r="B90" s="1512" t="str">
        <f t="shared" ref="B90" si="30">B88</f>
        <v>R3</v>
      </c>
      <c r="C90" s="1514"/>
      <c r="D90" s="1515"/>
      <c r="E90" s="1518"/>
      <c r="F90" s="1519"/>
      <c r="G90" s="1520"/>
      <c r="H90" s="1408"/>
      <c r="I90" s="1409"/>
      <c r="J90" s="1409"/>
      <c r="K90" s="1409"/>
      <c r="L90" s="1409"/>
      <c r="M90" s="1409"/>
      <c r="N90" s="1409"/>
      <c r="O90" s="1410"/>
      <c r="P90" s="1526"/>
      <c r="Q90" s="1524" t="s">
        <v>168</v>
      </c>
      <c r="R90" s="141"/>
    </row>
    <row r="91" spans="1:18" ht="15.75" customHeight="1">
      <c r="A91" s="1449"/>
      <c r="B91" s="1513"/>
      <c r="C91" s="1516"/>
      <c r="D91" s="1517"/>
      <c r="E91" s="1521"/>
      <c r="F91" s="1522"/>
      <c r="G91" s="1523"/>
      <c r="H91" s="1414"/>
      <c r="I91" s="1415"/>
      <c r="J91" s="1415"/>
      <c r="K91" s="1415"/>
      <c r="L91" s="1415"/>
      <c r="M91" s="1415"/>
      <c r="N91" s="1415"/>
      <c r="O91" s="1416"/>
      <c r="P91" s="1430"/>
      <c r="Q91" s="1525"/>
      <c r="R91" s="141"/>
    </row>
    <row r="92" spans="1:18" ht="15.75" customHeight="1">
      <c r="A92" s="1452">
        <v>36</v>
      </c>
      <c r="B92" s="1512" t="str">
        <f t="shared" ref="B92" si="31">B90</f>
        <v>R3</v>
      </c>
      <c r="C92" s="1514"/>
      <c r="D92" s="1515"/>
      <c r="E92" s="1518"/>
      <c r="F92" s="1519"/>
      <c r="G92" s="1520"/>
      <c r="H92" s="1408"/>
      <c r="I92" s="1409"/>
      <c r="J92" s="1409"/>
      <c r="K92" s="1409"/>
      <c r="L92" s="1409"/>
      <c r="M92" s="1409"/>
      <c r="N92" s="1409"/>
      <c r="O92" s="1410"/>
      <c r="P92" s="1526"/>
      <c r="Q92" s="1524" t="s">
        <v>168</v>
      </c>
      <c r="R92" s="141"/>
    </row>
    <row r="93" spans="1:18" ht="15.75" customHeight="1">
      <c r="A93" s="1452"/>
      <c r="B93" s="1513"/>
      <c r="C93" s="1516"/>
      <c r="D93" s="1517"/>
      <c r="E93" s="1521"/>
      <c r="F93" s="1522"/>
      <c r="G93" s="1523"/>
      <c r="H93" s="1414"/>
      <c r="I93" s="1415"/>
      <c r="J93" s="1415"/>
      <c r="K93" s="1415"/>
      <c r="L93" s="1415"/>
      <c r="M93" s="1415"/>
      <c r="N93" s="1415"/>
      <c r="O93" s="1416"/>
      <c r="P93" s="1430"/>
      <c r="Q93" s="1525"/>
      <c r="R93" s="141"/>
    </row>
    <row r="94" spans="1:18" ht="15.75" customHeight="1">
      <c r="A94" s="1446">
        <v>37</v>
      </c>
      <c r="B94" s="1512" t="str">
        <f t="shared" ref="B94" si="32">B92</f>
        <v>R3</v>
      </c>
      <c r="C94" s="1514"/>
      <c r="D94" s="1515"/>
      <c r="E94" s="1518"/>
      <c r="F94" s="1519"/>
      <c r="G94" s="1520"/>
      <c r="H94" s="1408"/>
      <c r="I94" s="1409"/>
      <c r="J94" s="1409"/>
      <c r="K94" s="1409"/>
      <c r="L94" s="1409"/>
      <c r="M94" s="1409"/>
      <c r="N94" s="1409"/>
      <c r="O94" s="1410"/>
      <c r="P94" s="1526"/>
      <c r="Q94" s="1524" t="s">
        <v>168</v>
      </c>
      <c r="R94" s="141"/>
    </row>
    <row r="95" spans="1:18" ht="15.75" customHeight="1">
      <c r="A95" s="1449"/>
      <c r="B95" s="1513"/>
      <c r="C95" s="1516"/>
      <c r="D95" s="1517"/>
      <c r="E95" s="1521"/>
      <c r="F95" s="1522"/>
      <c r="G95" s="1523"/>
      <c r="H95" s="1414"/>
      <c r="I95" s="1415"/>
      <c r="J95" s="1415"/>
      <c r="K95" s="1415"/>
      <c r="L95" s="1415"/>
      <c r="M95" s="1415"/>
      <c r="N95" s="1415"/>
      <c r="O95" s="1416"/>
      <c r="P95" s="1430"/>
      <c r="Q95" s="1525"/>
      <c r="R95" s="141"/>
    </row>
    <row r="96" spans="1:18" ht="15.75" customHeight="1">
      <c r="A96" s="1452">
        <v>38</v>
      </c>
      <c r="B96" s="1512" t="str">
        <f t="shared" ref="B96" si="33">B94</f>
        <v>R3</v>
      </c>
      <c r="C96" s="1514"/>
      <c r="D96" s="1515"/>
      <c r="E96" s="1518"/>
      <c r="F96" s="1519"/>
      <c r="G96" s="1520"/>
      <c r="H96" s="1408"/>
      <c r="I96" s="1409"/>
      <c r="J96" s="1409"/>
      <c r="K96" s="1409"/>
      <c r="L96" s="1409"/>
      <c r="M96" s="1409"/>
      <c r="N96" s="1409"/>
      <c r="O96" s="1410"/>
      <c r="P96" s="1526"/>
      <c r="Q96" s="1524" t="s">
        <v>168</v>
      </c>
      <c r="R96" s="141"/>
    </row>
    <row r="97" spans="1:20" ht="15.75" customHeight="1">
      <c r="A97" s="1452"/>
      <c r="B97" s="1513"/>
      <c r="C97" s="1516"/>
      <c r="D97" s="1517"/>
      <c r="E97" s="1521"/>
      <c r="F97" s="1522"/>
      <c r="G97" s="1523"/>
      <c r="H97" s="1414"/>
      <c r="I97" s="1415"/>
      <c r="J97" s="1415"/>
      <c r="K97" s="1415"/>
      <c r="L97" s="1415"/>
      <c r="M97" s="1415"/>
      <c r="N97" s="1415"/>
      <c r="O97" s="1416"/>
      <c r="P97" s="1430"/>
      <c r="Q97" s="1525"/>
      <c r="R97" s="141"/>
    </row>
    <row r="98" spans="1:20" ht="15.75" customHeight="1">
      <c r="A98" s="1446">
        <v>39</v>
      </c>
      <c r="B98" s="1512" t="str">
        <f t="shared" ref="B98" si="34">B96</f>
        <v>R3</v>
      </c>
      <c r="C98" s="1514"/>
      <c r="D98" s="1515"/>
      <c r="E98" s="1518"/>
      <c r="F98" s="1519"/>
      <c r="G98" s="1520"/>
      <c r="H98" s="1408"/>
      <c r="I98" s="1409"/>
      <c r="J98" s="1409"/>
      <c r="K98" s="1409"/>
      <c r="L98" s="1409"/>
      <c r="M98" s="1409"/>
      <c r="N98" s="1409"/>
      <c r="O98" s="1410"/>
      <c r="P98" s="1526"/>
      <c r="Q98" s="1524" t="s">
        <v>168</v>
      </c>
      <c r="R98" s="141"/>
    </row>
    <row r="99" spans="1:20" ht="15.75" customHeight="1">
      <c r="A99" s="1449"/>
      <c r="B99" s="1513"/>
      <c r="C99" s="1516"/>
      <c r="D99" s="1517"/>
      <c r="E99" s="1521"/>
      <c r="F99" s="1522"/>
      <c r="G99" s="1523"/>
      <c r="H99" s="1414"/>
      <c r="I99" s="1415"/>
      <c r="J99" s="1415"/>
      <c r="K99" s="1415"/>
      <c r="L99" s="1415"/>
      <c r="M99" s="1415"/>
      <c r="N99" s="1415"/>
      <c r="O99" s="1416"/>
      <c r="P99" s="1430"/>
      <c r="Q99" s="1525"/>
      <c r="R99" s="141"/>
    </row>
    <row r="100" spans="1:20" ht="15.75" customHeight="1">
      <c r="A100" s="1527">
        <v>40</v>
      </c>
      <c r="B100" s="1512" t="str">
        <f t="shared" ref="B100" si="35">B98</f>
        <v>R3</v>
      </c>
      <c r="C100" s="1514"/>
      <c r="D100" s="1515"/>
      <c r="E100" s="1518"/>
      <c r="F100" s="1519"/>
      <c r="G100" s="1520"/>
      <c r="H100" s="1408"/>
      <c r="I100" s="1409"/>
      <c r="J100" s="1409"/>
      <c r="K100" s="1409"/>
      <c r="L100" s="1409"/>
      <c r="M100" s="1409"/>
      <c r="N100" s="1409"/>
      <c r="O100" s="1410"/>
      <c r="P100" s="1526"/>
      <c r="Q100" s="1524" t="s">
        <v>168</v>
      </c>
      <c r="R100" s="141"/>
    </row>
    <row r="101" spans="1:20" ht="15.75" customHeight="1">
      <c r="A101" s="1528"/>
      <c r="B101" s="1513"/>
      <c r="C101" s="1516"/>
      <c r="D101" s="1517"/>
      <c r="E101" s="1521"/>
      <c r="F101" s="1522"/>
      <c r="G101" s="1523"/>
      <c r="H101" s="1414"/>
      <c r="I101" s="1415"/>
      <c r="J101" s="1415"/>
      <c r="K101" s="1415"/>
      <c r="L101" s="1415"/>
      <c r="M101" s="1415"/>
      <c r="N101" s="1415"/>
      <c r="O101" s="1416"/>
      <c r="P101" s="1430"/>
      <c r="Q101" s="1525"/>
      <c r="R101" s="141"/>
    </row>
    <row r="102" spans="1:20">
      <c r="A102" s="207" t="s">
        <v>104</v>
      </c>
      <c r="B102" s="1529" t="s">
        <v>528</v>
      </c>
      <c r="C102" s="1530"/>
      <c r="D102" s="1530"/>
      <c r="E102" s="1530"/>
      <c r="F102" s="1530"/>
      <c r="G102" s="1530"/>
      <c r="H102" s="1530"/>
      <c r="I102" s="1530"/>
      <c r="J102" s="1530"/>
      <c r="K102" s="1530"/>
      <c r="L102" s="1530"/>
      <c r="M102" s="1530"/>
      <c r="N102" s="1530"/>
      <c r="O102" s="1530"/>
      <c r="P102" s="1530"/>
      <c r="Q102" s="414"/>
      <c r="R102" s="418"/>
    </row>
    <row r="103" spans="1:20" ht="15.75" customHeight="1">
      <c r="A103" s="207" t="s">
        <v>105</v>
      </c>
      <c r="B103" s="1529" t="s">
        <v>119</v>
      </c>
      <c r="C103" s="1530"/>
      <c r="D103" s="1530"/>
      <c r="E103" s="1530"/>
      <c r="F103" s="1530"/>
      <c r="G103" s="1530"/>
      <c r="H103" s="1530"/>
      <c r="I103" s="1530"/>
      <c r="J103" s="1530"/>
      <c r="K103" s="1530"/>
      <c r="L103" s="1530"/>
      <c r="M103" s="1530"/>
      <c r="N103" s="1530"/>
      <c r="O103" s="1530"/>
      <c r="P103" s="1530"/>
      <c r="Q103" s="1530"/>
      <c r="R103" s="418"/>
    </row>
    <row r="104" spans="1:20" ht="15.75" customHeight="1">
      <c r="A104" s="415"/>
      <c r="B104" s="415"/>
      <c r="C104" s="415"/>
      <c r="D104" s="415"/>
      <c r="E104" s="415"/>
      <c r="F104" s="415"/>
      <c r="G104" s="415"/>
      <c r="H104" s="415"/>
      <c r="I104" s="415"/>
      <c r="J104" s="415"/>
      <c r="K104" s="415"/>
      <c r="L104" s="415"/>
      <c r="M104" s="415"/>
      <c r="N104" s="415"/>
      <c r="O104" s="415"/>
      <c r="P104" s="415"/>
      <c r="Q104" s="415"/>
    </row>
    <row r="105" spans="1:20" ht="15.75" customHeight="1">
      <c r="A105" s="1392" t="str">
        <f>CONCATENATE("（様式-",INDEX(発注者入力シート!$B$27:$G$31,MATCH(発注者入力シート!L6,発注者入力シート!$C$27:$C$31,0),4),"-２）")</f>
        <v>（様式-３-２）</v>
      </c>
      <c r="B105" s="1392"/>
      <c r="C105" s="1392"/>
      <c r="D105" s="1392"/>
      <c r="E105" s="1392"/>
      <c r="F105" s="1392"/>
      <c r="Q105" s="345" t="s">
        <v>736</v>
      </c>
      <c r="R105" s="273"/>
      <c r="S105" s="4" t="s">
        <v>393</v>
      </c>
      <c r="T105" s="4"/>
    </row>
    <row r="106" spans="1:20" ht="15.75" customHeight="1">
      <c r="A106" s="1392" t="str">
        <f>CONCATENATE("評価項目",INDEX(発注者入力シート!$B$27:$G$31,MATCH(発注者入力シート!L6,発注者入力シート!$C$27:$C$31,0),5),"-",INDEX(発注者入力シート!$B$27:$G$31,MATCH(発注者入力シート!L6,発注者入力シート!$C$27:$C$31,0),6))</f>
        <v>評価項目（２）-①</v>
      </c>
      <c r="B106" s="1392"/>
      <c r="C106" s="1392"/>
      <c r="D106" s="1392"/>
      <c r="E106" s="1392"/>
      <c r="Q106" s="188" t="str">
        <f>Q2</f>
        <v>【令和３年度完成工事分】</v>
      </c>
      <c r="S106" s="4" t="s">
        <v>394</v>
      </c>
      <c r="T106" s="4"/>
    </row>
    <row r="107" spans="1:20" ht="15.75" customHeight="1">
      <c r="A107" s="1407" t="s">
        <v>167</v>
      </c>
      <c r="B107" s="1407"/>
      <c r="C107" s="1407"/>
      <c r="D107" s="1407"/>
      <c r="E107" s="1407"/>
      <c r="F107" s="1407"/>
      <c r="G107" s="1407"/>
      <c r="H107" s="1407"/>
      <c r="I107" s="1407"/>
      <c r="J107" s="1407"/>
      <c r="K107" s="1407"/>
      <c r="L107" s="1407"/>
      <c r="M107" s="1407"/>
      <c r="N107" s="1407"/>
      <c r="O107" s="1407"/>
      <c r="P107" s="1407"/>
      <c r="Q107" s="1407"/>
      <c r="R107" s="267"/>
      <c r="S107" s="147"/>
      <c r="T107" s="4" t="s">
        <v>401</v>
      </c>
    </row>
    <row r="108" spans="1:20" ht="15.75" customHeight="1">
      <c r="A108" s="410"/>
      <c r="B108" s="410"/>
      <c r="C108" s="410"/>
      <c r="D108" s="410"/>
      <c r="E108" s="410"/>
      <c r="F108" s="410"/>
      <c r="G108" s="410"/>
      <c r="H108" s="410"/>
      <c r="I108" s="410"/>
      <c r="J108" s="410"/>
      <c r="K108" s="410"/>
      <c r="L108" s="410"/>
      <c r="M108" s="410"/>
      <c r="N108" s="410"/>
      <c r="O108" s="410"/>
      <c r="P108" s="410"/>
      <c r="Q108" s="410"/>
      <c r="R108" s="267"/>
      <c r="S108" s="135"/>
      <c r="T108" s="4" t="s">
        <v>396</v>
      </c>
    </row>
    <row r="109" spans="1:20" ht="15.75" customHeight="1">
      <c r="D109" s="1404" t="s">
        <v>793</v>
      </c>
      <c r="E109" s="1404"/>
      <c r="F109" s="1403" t="str">
        <f>IF(企業入力シート!C5="","",企業入力シート!C5)</f>
        <v>○○共同企業体</v>
      </c>
      <c r="G109" s="1403"/>
      <c r="H109" s="1403"/>
      <c r="I109" s="1403"/>
      <c r="J109" s="1403"/>
      <c r="K109" s="1403"/>
      <c r="L109" s="1403"/>
      <c r="M109" s="1403"/>
      <c r="N109" s="1403"/>
      <c r="O109" s="1403"/>
      <c r="P109" s="1403"/>
      <c r="Q109" s="1403"/>
      <c r="R109" s="348"/>
      <c r="S109" s="190"/>
      <c r="T109" s="4"/>
    </row>
    <row r="110" spans="1:20" ht="15.75" customHeight="1">
      <c r="D110" s="1511" t="s">
        <v>796</v>
      </c>
      <c r="E110" s="1511"/>
      <c r="F110" s="1403" t="str">
        <f>IF(企業入力シート!C33="","",企業入力シート!C33)</f>
        <v/>
      </c>
      <c r="G110" s="1403"/>
      <c r="H110" s="1403"/>
      <c r="I110" s="1403"/>
      <c r="J110" s="1403"/>
      <c r="K110" s="1403"/>
      <c r="L110" s="1403"/>
      <c r="M110" s="1403"/>
      <c r="N110" s="1403"/>
      <c r="O110" s="1403"/>
      <c r="P110" s="1403"/>
      <c r="Q110" s="1403"/>
      <c r="S110" s="4" t="s">
        <v>397</v>
      </c>
      <c r="T110" s="4"/>
    </row>
    <row r="111" spans="1:20" ht="15.75" customHeight="1">
      <c r="S111" s="137"/>
      <c r="T111" s="4" t="s">
        <v>398</v>
      </c>
    </row>
    <row r="112" spans="1:20" ht="15.75" customHeight="1">
      <c r="A112" s="411" t="s">
        <v>20</v>
      </c>
      <c r="B112" s="413" t="s">
        <v>22</v>
      </c>
      <c r="C112" s="1447" t="s">
        <v>24</v>
      </c>
      <c r="D112" s="1447"/>
      <c r="E112" s="1446" t="s">
        <v>25</v>
      </c>
      <c r="F112" s="1447"/>
      <c r="G112" s="1448"/>
      <c r="H112" s="1446" t="s">
        <v>26</v>
      </c>
      <c r="I112" s="1447"/>
      <c r="J112" s="1447"/>
      <c r="K112" s="1447"/>
      <c r="L112" s="1447"/>
      <c r="M112" s="1447"/>
      <c r="N112" s="1447"/>
      <c r="O112" s="1448"/>
      <c r="P112" s="1446" t="s">
        <v>108</v>
      </c>
      <c r="Q112" s="1448"/>
      <c r="R112" s="141"/>
      <c r="S112" s="138"/>
      <c r="T112" s="4" t="s">
        <v>396</v>
      </c>
    </row>
    <row r="113" spans="1:20" ht="15.75" customHeight="1">
      <c r="A113" s="412" t="s">
        <v>21</v>
      </c>
      <c r="B113" s="416" t="s">
        <v>23</v>
      </c>
      <c r="C113" s="1453"/>
      <c r="D113" s="1453"/>
      <c r="E113" s="1531" t="s">
        <v>748</v>
      </c>
      <c r="F113" s="1532"/>
      <c r="G113" s="1533"/>
      <c r="H113" s="1449"/>
      <c r="I113" s="1450"/>
      <c r="J113" s="1450"/>
      <c r="K113" s="1450"/>
      <c r="L113" s="1450"/>
      <c r="M113" s="1450"/>
      <c r="N113" s="1450"/>
      <c r="O113" s="1451"/>
      <c r="P113" s="1452" t="s">
        <v>107</v>
      </c>
      <c r="Q113" s="1454"/>
      <c r="R113" s="141"/>
      <c r="S113" s="4"/>
      <c r="T113" s="4"/>
    </row>
    <row r="114" spans="1:20" ht="15.75" customHeight="1">
      <c r="A114" s="1446">
        <v>41</v>
      </c>
      <c r="B114" s="1512" t="str">
        <f>B100</f>
        <v>R3</v>
      </c>
      <c r="C114" s="1514"/>
      <c r="D114" s="1515"/>
      <c r="E114" s="1518"/>
      <c r="F114" s="1519"/>
      <c r="G114" s="1520"/>
      <c r="H114" s="1408"/>
      <c r="I114" s="1409"/>
      <c r="J114" s="1409"/>
      <c r="K114" s="1409"/>
      <c r="L114" s="1409"/>
      <c r="M114" s="1409"/>
      <c r="N114" s="1409"/>
      <c r="O114" s="1410"/>
      <c r="P114" s="1526"/>
      <c r="Q114" s="1524" t="s">
        <v>168</v>
      </c>
      <c r="R114" s="141"/>
      <c r="S114" s="149" t="s">
        <v>399</v>
      </c>
      <c r="T114" s="4"/>
    </row>
    <row r="115" spans="1:20" ht="15.75" customHeight="1">
      <c r="A115" s="1449"/>
      <c r="B115" s="1513"/>
      <c r="C115" s="1516"/>
      <c r="D115" s="1517"/>
      <c r="E115" s="1521"/>
      <c r="F115" s="1522"/>
      <c r="G115" s="1523"/>
      <c r="H115" s="1414"/>
      <c r="I115" s="1415"/>
      <c r="J115" s="1415"/>
      <c r="K115" s="1415"/>
      <c r="L115" s="1415"/>
      <c r="M115" s="1415"/>
      <c r="N115" s="1415"/>
      <c r="O115" s="1416"/>
      <c r="P115" s="1430"/>
      <c r="Q115" s="1525"/>
      <c r="R115" s="141"/>
      <c r="S115" s="149" t="s">
        <v>400</v>
      </c>
      <c r="T115" s="4"/>
    </row>
    <row r="116" spans="1:20" ht="15.75" customHeight="1">
      <c r="A116" s="1452">
        <v>42</v>
      </c>
      <c r="B116" s="1512" t="str">
        <f>B114</f>
        <v>R3</v>
      </c>
      <c r="C116" s="1514"/>
      <c r="D116" s="1515"/>
      <c r="E116" s="1518"/>
      <c r="F116" s="1519"/>
      <c r="G116" s="1520"/>
      <c r="H116" s="1408"/>
      <c r="I116" s="1409"/>
      <c r="J116" s="1409"/>
      <c r="K116" s="1409"/>
      <c r="L116" s="1409"/>
      <c r="M116" s="1409"/>
      <c r="N116" s="1409"/>
      <c r="O116" s="1410"/>
      <c r="P116" s="1526"/>
      <c r="Q116" s="1524" t="s">
        <v>168</v>
      </c>
      <c r="R116" s="141"/>
    </row>
    <row r="117" spans="1:20" ht="15.75" customHeight="1">
      <c r="A117" s="1452"/>
      <c r="B117" s="1513"/>
      <c r="C117" s="1516"/>
      <c r="D117" s="1517"/>
      <c r="E117" s="1521"/>
      <c r="F117" s="1522"/>
      <c r="G117" s="1523"/>
      <c r="H117" s="1414"/>
      <c r="I117" s="1415"/>
      <c r="J117" s="1415"/>
      <c r="K117" s="1415"/>
      <c r="L117" s="1415"/>
      <c r="M117" s="1415"/>
      <c r="N117" s="1415"/>
      <c r="O117" s="1416"/>
      <c r="P117" s="1430"/>
      <c r="Q117" s="1525"/>
      <c r="R117" s="141"/>
    </row>
    <row r="118" spans="1:20" ht="15.75" customHeight="1">
      <c r="A118" s="1446">
        <v>43</v>
      </c>
      <c r="B118" s="1512" t="str">
        <f t="shared" ref="B118" si="36">B116</f>
        <v>R3</v>
      </c>
      <c r="C118" s="1514"/>
      <c r="D118" s="1515"/>
      <c r="E118" s="1518"/>
      <c r="F118" s="1519"/>
      <c r="G118" s="1520"/>
      <c r="H118" s="1408"/>
      <c r="I118" s="1409"/>
      <c r="J118" s="1409"/>
      <c r="K118" s="1409"/>
      <c r="L118" s="1409"/>
      <c r="M118" s="1409"/>
      <c r="N118" s="1409"/>
      <c r="O118" s="1410"/>
      <c r="P118" s="1526"/>
      <c r="Q118" s="1524" t="s">
        <v>168</v>
      </c>
      <c r="R118" s="141"/>
    </row>
    <row r="119" spans="1:20" ht="15.75" customHeight="1">
      <c r="A119" s="1449"/>
      <c r="B119" s="1513"/>
      <c r="C119" s="1516"/>
      <c r="D119" s="1517"/>
      <c r="E119" s="1521"/>
      <c r="F119" s="1522"/>
      <c r="G119" s="1523"/>
      <c r="H119" s="1414"/>
      <c r="I119" s="1415"/>
      <c r="J119" s="1415"/>
      <c r="K119" s="1415"/>
      <c r="L119" s="1415"/>
      <c r="M119" s="1415"/>
      <c r="N119" s="1415"/>
      <c r="O119" s="1416"/>
      <c r="P119" s="1430"/>
      <c r="Q119" s="1525"/>
      <c r="R119" s="141"/>
    </row>
    <row r="120" spans="1:20" ht="15.75" customHeight="1">
      <c r="A120" s="1452">
        <v>44</v>
      </c>
      <c r="B120" s="1512" t="str">
        <f t="shared" ref="B120" si="37">B118</f>
        <v>R3</v>
      </c>
      <c r="C120" s="1514"/>
      <c r="D120" s="1515"/>
      <c r="E120" s="1518"/>
      <c r="F120" s="1519"/>
      <c r="G120" s="1520"/>
      <c r="H120" s="1408"/>
      <c r="I120" s="1409"/>
      <c r="J120" s="1409"/>
      <c r="K120" s="1409"/>
      <c r="L120" s="1409"/>
      <c r="M120" s="1409"/>
      <c r="N120" s="1409"/>
      <c r="O120" s="1410"/>
      <c r="P120" s="1526"/>
      <c r="Q120" s="1524" t="s">
        <v>168</v>
      </c>
      <c r="R120" s="141"/>
    </row>
    <row r="121" spans="1:20" ht="15.75" customHeight="1">
      <c r="A121" s="1452"/>
      <c r="B121" s="1513"/>
      <c r="C121" s="1516"/>
      <c r="D121" s="1517"/>
      <c r="E121" s="1521"/>
      <c r="F121" s="1522"/>
      <c r="G121" s="1523"/>
      <c r="H121" s="1414"/>
      <c r="I121" s="1415"/>
      <c r="J121" s="1415"/>
      <c r="K121" s="1415"/>
      <c r="L121" s="1415"/>
      <c r="M121" s="1415"/>
      <c r="N121" s="1415"/>
      <c r="O121" s="1416"/>
      <c r="P121" s="1430"/>
      <c r="Q121" s="1525"/>
      <c r="R121" s="141"/>
    </row>
    <row r="122" spans="1:20" ht="15.75" customHeight="1">
      <c r="A122" s="1446">
        <v>45</v>
      </c>
      <c r="B122" s="1512" t="str">
        <f t="shared" ref="B122" si="38">B120</f>
        <v>R3</v>
      </c>
      <c r="C122" s="1514"/>
      <c r="D122" s="1515"/>
      <c r="E122" s="1518"/>
      <c r="F122" s="1519"/>
      <c r="G122" s="1520"/>
      <c r="H122" s="1408"/>
      <c r="I122" s="1409"/>
      <c r="J122" s="1409"/>
      <c r="K122" s="1409"/>
      <c r="L122" s="1409"/>
      <c r="M122" s="1409"/>
      <c r="N122" s="1409"/>
      <c r="O122" s="1410"/>
      <c r="P122" s="1526"/>
      <c r="Q122" s="1524" t="s">
        <v>168</v>
      </c>
      <c r="R122" s="141"/>
    </row>
    <row r="123" spans="1:20" ht="15.75" customHeight="1">
      <c r="A123" s="1449"/>
      <c r="B123" s="1513"/>
      <c r="C123" s="1516"/>
      <c r="D123" s="1517"/>
      <c r="E123" s="1521"/>
      <c r="F123" s="1522"/>
      <c r="G123" s="1523"/>
      <c r="H123" s="1414"/>
      <c r="I123" s="1415"/>
      <c r="J123" s="1415"/>
      <c r="K123" s="1415"/>
      <c r="L123" s="1415"/>
      <c r="M123" s="1415"/>
      <c r="N123" s="1415"/>
      <c r="O123" s="1416"/>
      <c r="P123" s="1430"/>
      <c r="Q123" s="1525"/>
      <c r="R123" s="141"/>
    </row>
    <row r="124" spans="1:20" ht="15.75" customHeight="1">
      <c r="A124" s="1452">
        <v>46</v>
      </c>
      <c r="B124" s="1512" t="str">
        <f t="shared" ref="B124" si="39">B122</f>
        <v>R3</v>
      </c>
      <c r="C124" s="1514"/>
      <c r="D124" s="1515"/>
      <c r="E124" s="1518"/>
      <c r="F124" s="1519"/>
      <c r="G124" s="1520"/>
      <c r="H124" s="1408"/>
      <c r="I124" s="1409"/>
      <c r="J124" s="1409"/>
      <c r="K124" s="1409"/>
      <c r="L124" s="1409"/>
      <c r="M124" s="1409"/>
      <c r="N124" s="1409"/>
      <c r="O124" s="1410"/>
      <c r="P124" s="1526"/>
      <c r="Q124" s="1524" t="s">
        <v>168</v>
      </c>
      <c r="R124" s="141"/>
    </row>
    <row r="125" spans="1:20" ht="15.75" customHeight="1">
      <c r="A125" s="1452"/>
      <c r="B125" s="1513"/>
      <c r="C125" s="1516"/>
      <c r="D125" s="1517"/>
      <c r="E125" s="1521"/>
      <c r="F125" s="1522"/>
      <c r="G125" s="1523"/>
      <c r="H125" s="1414"/>
      <c r="I125" s="1415"/>
      <c r="J125" s="1415"/>
      <c r="K125" s="1415"/>
      <c r="L125" s="1415"/>
      <c r="M125" s="1415"/>
      <c r="N125" s="1415"/>
      <c r="O125" s="1416"/>
      <c r="P125" s="1430"/>
      <c r="Q125" s="1525"/>
      <c r="R125" s="141"/>
    </row>
    <row r="126" spans="1:20" ht="15.75" customHeight="1">
      <c r="A126" s="1446">
        <v>47</v>
      </c>
      <c r="B126" s="1512" t="str">
        <f t="shared" ref="B126" si="40">B124</f>
        <v>R3</v>
      </c>
      <c r="C126" s="1514"/>
      <c r="D126" s="1515"/>
      <c r="E126" s="1518"/>
      <c r="F126" s="1519"/>
      <c r="G126" s="1520"/>
      <c r="H126" s="1408"/>
      <c r="I126" s="1409"/>
      <c r="J126" s="1409"/>
      <c r="K126" s="1409"/>
      <c r="L126" s="1409"/>
      <c r="M126" s="1409"/>
      <c r="N126" s="1409"/>
      <c r="O126" s="1410"/>
      <c r="P126" s="1526"/>
      <c r="Q126" s="1524" t="s">
        <v>168</v>
      </c>
      <c r="R126" s="141"/>
    </row>
    <row r="127" spans="1:20" ht="15.75" customHeight="1">
      <c r="A127" s="1449"/>
      <c r="B127" s="1513"/>
      <c r="C127" s="1516"/>
      <c r="D127" s="1517"/>
      <c r="E127" s="1521"/>
      <c r="F127" s="1522"/>
      <c r="G127" s="1523"/>
      <c r="H127" s="1414"/>
      <c r="I127" s="1415"/>
      <c r="J127" s="1415"/>
      <c r="K127" s="1415"/>
      <c r="L127" s="1415"/>
      <c r="M127" s="1415"/>
      <c r="N127" s="1415"/>
      <c r="O127" s="1416"/>
      <c r="P127" s="1430"/>
      <c r="Q127" s="1525"/>
      <c r="R127" s="141"/>
    </row>
    <row r="128" spans="1:20" ht="15.75" customHeight="1">
      <c r="A128" s="1452">
        <v>48</v>
      </c>
      <c r="B128" s="1512" t="str">
        <f t="shared" ref="B128" si="41">B126</f>
        <v>R3</v>
      </c>
      <c r="C128" s="1514"/>
      <c r="D128" s="1515"/>
      <c r="E128" s="1518"/>
      <c r="F128" s="1519"/>
      <c r="G128" s="1520"/>
      <c r="H128" s="1408"/>
      <c r="I128" s="1409"/>
      <c r="J128" s="1409"/>
      <c r="K128" s="1409"/>
      <c r="L128" s="1409"/>
      <c r="M128" s="1409"/>
      <c r="N128" s="1409"/>
      <c r="O128" s="1410"/>
      <c r="P128" s="1526"/>
      <c r="Q128" s="1524" t="s">
        <v>168</v>
      </c>
      <c r="R128" s="141"/>
    </row>
    <row r="129" spans="1:18" ht="15.75" customHeight="1">
      <c r="A129" s="1452"/>
      <c r="B129" s="1513"/>
      <c r="C129" s="1516"/>
      <c r="D129" s="1517"/>
      <c r="E129" s="1521"/>
      <c r="F129" s="1522"/>
      <c r="G129" s="1523"/>
      <c r="H129" s="1414"/>
      <c r="I129" s="1415"/>
      <c r="J129" s="1415"/>
      <c r="K129" s="1415"/>
      <c r="L129" s="1415"/>
      <c r="M129" s="1415"/>
      <c r="N129" s="1415"/>
      <c r="O129" s="1416"/>
      <c r="P129" s="1430"/>
      <c r="Q129" s="1525"/>
      <c r="R129" s="141"/>
    </row>
    <row r="130" spans="1:18" ht="15.75" customHeight="1">
      <c r="A130" s="1446">
        <v>49</v>
      </c>
      <c r="B130" s="1512" t="str">
        <f t="shared" ref="B130" si="42">B128</f>
        <v>R3</v>
      </c>
      <c r="C130" s="1514"/>
      <c r="D130" s="1515"/>
      <c r="E130" s="1518"/>
      <c r="F130" s="1519"/>
      <c r="G130" s="1520"/>
      <c r="H130" s="1408"/>
      <c r="I130" s="1409"/>
      <c r="J130" s="1409"/>
      <c r="K130" s="1409"/>
      <c r="L130" s="1409"/>
      <c r="M130" s="1409"/>
      <c r="N130" s="1409"/>
      <c r="O130" s="1410"/>
      <c r="P130" s="1526"/>
      <c r="Q130" s="1524" t="s">
        <v>168</v>
      </c>
      <c r="R130" s="141"/>
    </row>
    <row r="131" spans="1:18" ht="15.75" customHeight="1">
      <c r="A131" s="1449"/>
      <c r="B131" s="1513"/>
      <c r="C131" s="1516"/>
      <c r="D131" s="1517"/>
      <c r="E131" s="1521"/>
      <c r="F131" s="1522"/>
      <c r="G131" s="1523"/>
      <c r="H131" s="1414"/>
      <c r="I131" s="1415"/>
      <c r="J131" s="1415"/>
      <c r="K131" s="1415"/>
      <c r="L131" s="1415"/>
      <c r="M131" s="1415"/>
      <c r="N131" s="1415"/>
      <c r="O131" s="1416"/>
      <c r="P131" s="1430"/>
      <c r="Q131" s="1525"/>
      <c r="R131" s="141"/>
    </row>
    <row r="132" spans="1:18" ht="15.75" customHeight="1">
      <c r="A132" s="1452">
        <v>50</v>
      </c>
      <c r="B132" s="1512" t="str">
        <f t="shared" ref="B132" si="43">B130</f>
        <v>R3</v>
      </c>
      <c r="C132" s="1514"/>
      <c r="D132" s="1515"/>
      <c r="E132" s="1518"/>
      <c r="F132" s="1519"/>
      <c r="G132" s="1520"/>
      <c r="H132" s="1408"/>
      <c r="I132" s="1409"/>
      <c r="J132" s="1409"/>
      <c r="K132" s="1409"/>
      <c r="L132" s="1409"/>
      <c r="M132" s="1409"/>
      <c r="N132" s="1409"/>
      <c r="O132" s="1410"/>
      <c r="P132" s="1526"/>
      <c r="Q132" s="1524" t="s">
        <v>168</v>
      </c>
      <c r="R132" s="141"/>
    </row>
    <row r="133" spans="1:18" ht="15.75" customHeight="1">
      <c r="A133" s="1452"/>
      <c r="B133" s="1513"/>
      <c r="C133" s="1516"/>
      <c r="D133" s="1517"/>
      <c r="E133" s="1521"/>
      <c r="F133" s="1522"/>
      <c r="G133" s="1523"/>
      <c r="H133" s="1414"/>
      <c r="I133" s="1415"/>
      <c r="J133" s="1415"/>
      <c r="K133" s="1415"/>
      <c r="L133" s="1415"/>
      <c r="M133" s="1415"/>
      <c r="N133" s="1415"/>
      <c r="O133" s="1416"/>
      <c r="P133" s="1430"/>
      <c r="Q133" s="1525"/>
      <c r="R133" s="141"/>
    </row>
    <row r="134" spans="1:18" ht="15.75" customHeight="1">
      <c r="A134" s="1446">
        <v>51</v>
      </c>
      <c r="B134" s="1512" t="str">
        <f t="shared" ref="B134" si="44">B132</f>
        <v>R3</v>
      </c>
      <c r="C134" s="1514"/>
      <c r="D134" s="1515"/>
      <c r="E134" s="1518"/>
      <c r="F134" s="1519"/>
      <c r="G134" s="1520"/>
      <c r="H134" s="1408"/>
      <c r="I134" s="1409"/>
      <c r="J134" s="1409"/>
      <c r="K134" s="1409"/>
      <c r="L134" s="1409"/>
      <c r="M134" s="1409"/>
      <c r="N134" s="1409"/>
      <c r="O134" s="1410"/>
      <c r="P134" s="1526"/>
      <c r="Q134" s="1524" t="s">
        <v>168</v>
      </c>
      <c r="R134" s="141"/>
    </row>
    <row r="135" spans="1:18" ht="15.75" customHeight="1">
      <c r="A135" s="1449"/>
      <c r="B135" s="1513"/>
      <c r="C135" s="1516"/>
      <c r="D135" s="1517"/>
      <c r="E135" s="1521"/>
      <c r="F135" s="1522"/>
      <c r="G135" s="1523"/>
      <c r="H135" s="1414"/>
      <c r="I135" s="1415"/>
      <c r="J135" s="1415"/>
      <c r="K135" s="1415"/>
      <c r="L135" s="1415"/>
      <c r="M135" s="1415"/>
      <c r="N135" s="1415"/>
      <c r="O135" s="1416"/>
      <c r="P135" s="1430"/>
      <c r="Q135" s="1525"/>
      <c r="R135" s="141"/>
    </row>
    <row r="136" spans="1:18" ht="15.75" customHeight="1">
      <c r="A136" s="1452">
        <v>52</v>
      </c>
      <c r="B136" s="1512" t="str">
        <f t="shared" ref="B136" si="45">B134</f>
        <v>R3</v>
      </c>
      <c r="C136" s="1514"/>
      <c r="D136" s="1515"/>
      <c r="E136" s="1518"/>
      <c r="F136" s="1519"/>
      <c r="G136" s="1520"/>
      <c r="H136" s="1408"/>
      <c r="I136" s="1409"/>
      <c r="J136" s="1409"/>
      <c r="K136" s="1409"/>
      <c r="L136" s="1409"/>
      <c r="M136" s="1409"/>
      <c r="N136" s="1409"/>
      <c r="O136" s="1410"/>
      <c r="P136" s="1526"/>
      <c r="Q136" s="1524" t="s">
        <v>168</v>
      </c>
      <c r="R136" s="141"/>
    </row>
    <row r="137" spans="1:18" ht="15.75" customHeight="1">
      <c r="A137" s="1452"/>
      <c r="B137" s="1513"/>
      <c r="C137" s="1516"/>
      <c r="D137" s="1517"/>
      <c r="E137" s="1521"/>
      <c r="F137" s="1522"/>
      <c r="G137" s="1523"/>
      <c r="H137" s="1414"/>
      <c r="I137" s="1415"/>
      <c r="J137" s="1415"/>
      <c r="K137" s="1415"/>
      <c r="L137" s="1415"/>
      <c r="M137" s="1415"/>
      <c r="N137" s="1415"/>
      <c r="O137" s="1416"/>
      <c r="P137" s="1430"/>
      <c r="Q137" s="1525"/>
      <c r="R137" s="141"/>
    </row>
    <row r="138" spans="1:18" ht="15.75" customHeight="1">
      <c r="A138" s="1446">
        <v>53</v>
      </c>
      <c r="B138" s="1512" t="str">
        <f t="shared" ref="B138" si="46">B136</f>
        <v>R3</v>
      </c>
      <c r="C138" s="1514"/>
      <c r="D138" s="1515"/>
      <c r="E138" s="1518"/>
      <c r="F138" s="1519"/>
      <c r="G138" s="1520"/>
      <c r="H138" s="1408"/>
      <c r="I138" s="1409"/>
      <c r="J138" s="1409"/>
      <c r="K138" s="1409"/>
      <c r="L138" s="1409"/>
      <c r="M138" s="1409"/>
      <c r="N138" s="1409"/>
      <c r="O138" s="1410"/>
      <c r="P138" s="1526"/>
      <c r="Q138" s="1524" t="s">
        <v>168</v>
      </c>
      <c r="R138" s="141"/>
    </row>
    <row r="139" spans="1:18" ht="15.75" customHeight="1">
      <c r="A139" s="1449"/>
      <c r="B139" s="1513"/>
      <c r="C139" s="1516"/>
      <c r="D139" s="1517"/>
      <c r="E139" s="1521"/>
      <c r="F139" s="1522"/>
      <c r="G139" s="1523"/>
      <c r="H139" s="1414"/>
      <c r="I139" s="1415"/>
      <c r="J139" s="1415"/>
      <c r="K139" s="1415"/>
      <c r="L139" s="1415"/>
      <c r="M139" s="1415"/>
      <c r="N139" s="1415"/>
      <c r="O139" s="1416"/>
      <c r="P139" s="1430"/>
      <c r="Q139" s="1525"/>
      <c r="R139" s="141"/>
    </row>
    <row r="140" spans="1:18" ht="15.75" customHeight="1">
      <c r="A140" s="1452">
        <v>54</v>
      </c>
      <c r="B140" s="1512" t="str">
        <f t="shared" ref="B140" si="47">B138</f>
        <v>R3</v>
      </c>
      <c r="C140" s="1514"/>
      <c r="D140" s="1515"/>
      <c r="E140" s="1518"/>
      <c r="F140" s="1519"/>
      <c r="G140" s="1520"/>
      <c r="H140" s="1408"/>
      <c r="I140" s="1409"/>
      <c r="J140" s="1409"/>
      <c r="K140" s="1409"/>
      <c r="L140" s="1409"/>
      <c r="M140" s="1409"/>
      <c r="N140" s="1409"/>
      <c r="O140" s="1410"/>
      <c r="P140" s="1526"/>
      <c r="Q140" s="1524" t="s">
        <v>168</v>
      </c>
      <c r="R140" s="141"/>
    </row>
    <row r="141" spans="1:18" ht="15.75" customHeight="1">
      <c r="A141" s="1452"/>
      <c r="B141" s="1513"/>
      <c r="C141" s="1516"/>
      <c r="D141" s="1517"/>
      <c r="E141" s="1521"/>
      <c r="F141" s="1522"/>
      <c r="G141" s="1523"/>
      <c r="H141" s="1414"/>
      <c r="I141" s="1415"/>
      <c r="J141" s="1415"/>
      <c r="K141" s="1415"/>
      <c r="L141" s="1415"/>
      <c r="M141" s="1415"/>
      <c r="N141" s="1415"/>
      <c r="O141" s="1416"/>
      <c r="P141" s="1430"/>
      <c r="Q141" s="1525"/>
      <c r="R141" s="141"/>
    </row>
    <row r="142" spans="1:18" ht="15.75" customHeight="1">
      <c r="A142" s="1446">
        <v>55</v>
      </c>
      <c r="B142" s="1512" t="str">
        <f t="shared" ref="B142" si="48">B140</f>
        <v>R3</v>
      </c>
      <c r="C142" s="1514"/>
      <c r="D142" s="1515"/>
      <c r="E142" s="1518"/>
      <c r="F142" s="1519"/>
      <c r="G142" s="1520"/>
      <c r="H142" s="1408"/>
      <c r="I142" s="1409"/>
      <c r="J142" s="1409"/>
      <c r="K142" s="1409"/>
      <c r="L142" s="1409"/>
      <c r="M142" s="1409"/>
      <c r="N142" s="1409"/>
      <c r="O142" s="1410"/>
      <c r="P142" s="1526"/>
      <c r="Q142" s="1524" t="s">
        <v>168</v>
      </c>
      <c r="R142" s="141"/>
    </row>
    <row r="143" spans="1:18" ht="15.75" customHeight="1">
      <c r="A143" s="1449"/>
      <c r="B143" s="1513"/>
      <c r="C143" s="1516"/>
      <c r="D143" s="1517"/>
      <c r="E143" s="1521"/>
      <c r="F143" s="1522"/>
      <c r="G143" s="1523"/>
      <c r="H143" s="1414"/>
      <c r="I143" s="1415"/>
      <c r="J143" s="1415"/>
      <c r="K143" s="1415"/>
      <c r="L143" s="1415"/>
      <c r="M143" s="1415"/>
      <c r="N143" s="1415"/>
      <c r="O143" s="1416"/>
      <c r="P143" s="1430"/>
      <c r="Q143" s="1525"/>
      <c r="R143" s="141"/>
    </row>
    <row r="144" spans="1:18" ht="15.75" customHeight="1">
      <c r="A144" s="1452">
        <v>56</v>
      </c>
      <c r="B144" s="1512" t="str">
        <f t="shared" ref="B144" si="49">B142</f>
        <v>R3</v>
      </c>
      <c r="C144" s="1514"/>
      <c r="D144" s="1515"/>
      <c r="E144" s="1518"/>
      <c r="F144" s="1519"/>
      <c r="G144" s="1520"/>
      <c r="H144" s="1408"/>
      <c r="I144" s="1409"/>
      <c r="J144" s="1409"/>
      <c r="K144" s="1409"/>
      <c r="L144" s="1409"/>
      <c r="M144" s="1409"/>
      <c r="N144" s="1409"/>
      <c r="O144" s="1410"/>
      <c r="P144" s="1526"/>
      <c r="Q144" s="1524" t="s">
        <v>168</v>
      </c>
      <c r="R144" s="141"/>
    </row>
    <row r="145" spans="1:18" ht="15.75" customHeight="1">
      <c r="A145" s="1452"/>
      <c r="B145" s="1513"/>
      <c r="C145" s="1516"/>
      <c r="D145" s="1517"/>
      <c r="E145" s="1521"/>
      <c r="F145" s="1522"/>
      <c r="G145" s="1523"/>
      <c r="H145" s="1414"/>
      <c r="I145" s="1415"/>
      <c r="J145" s="1415"/>
      <c r="K145" s="1415"/>
      <c r="L145" s="1415"/>
      <c r="M145" s="1415"/>
      <c r="N145" s="1415"/>
      <c r="O145" s="1416"/>
      <c r="P145" s="1430"/>
      <c r="Q145" s="1525"/>
      <c r="R145" s="141"/>
    </row>
    <row r="146" spans="1:18" ht="15.75" customHeight="1">
      <c r="A146" s="1446">
        <v>57</v>
      </c>
      <c r="B146" s="1512" t="str">
        <f t="shared" ref="B146" si="50">B144</f>
        <v>R3</v>
      </c>
      <c r="C146" s="1514"/>
      <c r="D146" s="1515"/>
      <c r="E146" s="1518"/>
      <c r="F146" s="1519"/>
      <c r="G146" s="1520"/>
      <c r="H146" s="1408"/>
      <c r="I146" s="1409"/>
      <c r="J146" s="1409"/>
      <c r="K146" s="1409"/>
      <c r="L146" s="1409"/>
      <c r="M146" s="1409"/>
      <c r="N146" s="1409"/>
      <c r="O146" s="1410"/>
      <c r="P146" s="1526"/>
      <c r="Q146" s="1524" t="s">
        <v>168</v>
      </c>
      <c r="R146" s="141"/>
    </row>
    <row r="147" spans="1:18" ht="15.75" customHeight="1">
      <c r="A147" s="1449"/>
      <c r="B147" s="1513"/>
      <c r="C147" s="1516"/>
      <c r="D147" s="1517"/>
      <c r="E147" s="1521"/>
      <c r="F147" s="1522"/>
      <c r="G147" s="1523"/>
      <c r="H147" s="1414"/>
      <c r="I147" s="1415"/>
      <c r="J147" s="1415"/>
      <c r="K147" s="1415"/>
      <c r="L147" s="1415"/>
      <c r="M147" s="1415"/>
      <c r="N147" s="1415"/>
      <c r="O147" s="1416"/>
      <c r="P147" s="1430"/>
      <c r="Q147" s="1525"/>
      <c r="R147" s="141"/>
    </row>
    <row r="148" spans="1:18" ht="15.75" customHeight="1">
      <c r="A148" s="1452">
        <v>58</v>
      </c>
      <c r="B148" s="1512" t="str">
        <f t="shared" ref="B148" si="51">B146</f>
        <v>R3</v>
      </c>
      <c r="C148" s="1514"/>
      <c r="D148" s="1515"/>
      <c r="E148" s="1518"/>
      <c r="F148" s="1519"/>
      <c r="G148" s="1520"/>
      <c r="H148" s="1408"/>
      <c r="I148" s="1409"/>
      <c r="J148" s="1409"/>
      <c r="K148" s="1409"/>
      <c r="L148" s="1409"/>
      <c r="M148" s="1409"/>
      <c r="N148" s="1409"/>
      <c r="O148" s="1410"/>
      <c r="P148" s="1526"/>
      <c r="Q148" s="1524" t="s">
        <v>168</v>
      </c>
      <c r="R148" s="141"/>
    </row>
    <row r="149" spans="1:18" ht="15.75" customHeight="1">
      <c r="A149" s="1452"/>
      <c r="B149" s="1513"/>
      <c r="C149" s="1516"/>
      <c r="D149" s="1517"/>
      <c r="E149" s="1521"/>
      <c r="F149" s="1522"/>
      <c r="G149" s="1523"/>
      <c r="H149" s="1414"/>
      <c r="I149" s="1415"/>
      <c r="J149" s="1415"/>
      <c r="K149" s="1415"/>
      <c r="L149" s="1415"/>
      <c r="M149" s="1415"/>
      <c r="N149" s="1415"/>
      <c r="O149" s="1416"/>
      <c r="P149" s="1430"/>
      <c r="Q149" s="1525"/>
      <c r="R149" s="141"/>
    </row>
    <row r="150" spans="1:18" ht="15.75" customHeight="1">
      <c r="A150" s="1446">
        <v>59</v>
      </c>
      <c r="B150" s="1512" t="str">
        <f t="shared" ref="B150" si="52">B148</f>
        <v>R3</v>
      </c>
      <c r="C150" s="1514"/>
      <c r="D150" s="1515"/>
      <c r="E150" s="1518"/>
      <c r="F150" s="1519"/>
      <c r="G150" s="1520"/>
      <c r="H150" s="1408"/>
      <c r="I150" s="1409"/>
      <c r="J150" s="1409"/>
      <c r="K150" s="1409"/>
      <c r="L150" s="1409"/>
      <c r="M150" s="1409"/>
      <c r="N150" s="1409"/>
      <c r="O150" s="1410"/>
      <c r="P150" s="1526"/>
      <c r="Q150" s="1524" t="s">
        <v>168</v>
      </c>
      <c r="R150" s="141"/>
    </row>
    <row r="151" spans="1:18" ht="15.75" customHeight="1">
      <c r="A151" s="1449"/>
      <c r="B151" s="1513"/>
      <c r="C151" s="1516"/>
      <c r="D151" s="1517"/>
      <c r="E151" s="1521"/>
      <c r="F151" s="1522"/>
      <c r="G151" s="1523"/>
      <c r="H151" s="1414"/>
      <c r="I151" s="1415"/>
      <c r="J151" s="1415"/>
      <c r="K151" s="1415"/>
      <c r="L151" s="1415"/>
      <c r="M151" s="1415"/>
      <c r="N151" s="1415"/>
      <c r="O151" s="1416"/>
      <c r="P151" s="1430"/>
      <c r="Q151" s="1525"/>
      <c r="R151" s="141"/>
    </row>
    <row r="152" spans="1:18" ht="15.75" customHeight="1">
      <c r="A152" s="1527">
        <v>60</v>
      </c>
      <c r="B152" s="1512" t="str">
        <f t="shared" ref="B152" si="53">B150</f>
        <v>R3</v>
      </c>
      <c r="C152" s="1514"/>
      <c r="D152" s="1515"/>
      <c r="E152" s="1518"/>
      <c r="F152" s="1519"/>
      <c r="G152" s="1520"/>
      <c r="H152" s="1408"/>
      <c r="I152" s="1409"/>
      <c r="J152" s="1409"/>
      <c r="K152" s="1409"/>
      <c r="L152" s="1409"/>
      <c r="M152" s="1409"/>
      <c r="N152" s="1409"/>
      <c r="O152" s="1410"/>
      <c r="P152" s="1526"/>
      <c r="Q152" s="1524" t="s">
        <v>168</v>
      </c>
      <c r="R152" s="141"/>
    </row>
    <row r="153" spans="1:18" ht="15.75" customHeight="1">
      <c r="A153" s="1528"/>
      <c r="B153" s="1513"/>
      <c r="C153" s="1516"/>
      <c r="D153" s="1517"/>
      <c r="E153" s="1521"/>
      <c r="F153" s="1522"/>
      <c r="G153" s="1523"/>
      <c r="H153" s="1414"/>
      <c r="I153" s="1415"/>
      <c r="J153" s="1415"/>
      <c r="K153" s="1415"/>
      <c r="L153" s="1415"/>
      <c r="M153" s="1415"/>
      <c r="N153" s="1415"/>
      <c r="O153" s="1416"/>
      <c r="P153" s="1430"/>
      <c r="Q153" s="1525"/>
      <c r="R153" s="141"/>
    </row>
    <row r="154" spans="1:18" s="415" customFormat="1">
      <c r="A154" s="207" t="s">
        <v>104</v>
      </c>
      <c r="B154" s="1529" t="s">
        <v>528</v>
      </c>
      <c r="C154" s="1530"/>
      <c r="D154" s="1530"/>
      <c r="E154" s="1530"/>
      <c r="F154" s="1530"/>
      <c r="G154" s="1530"/>
      <c r="H154" s="1530"/>
      <c r="I154" s="1530"/>
      <c r="J154" s="1530"/>
      <c r="K154" s="1530"/>
      <c r="L154" s="1530"/>
      <c r="M154" s="1530"/>
      <c r="N154" s="1530"/>
      <c r="O154" s="1530"/>
      <c r="P154" s="1530"/>
      <c r="Q154" s="414"/>
      <c r="R154" s="417"/>
    </row>
    <row r="155" spans="1:18" s="415" customFormat="1">
      <c r="A155" s="207" t="s">
        <v>105</v>
      </c>
      <c r="B155" s="1529" t="s">
        <v>119</v>
      </c>
      <c r="C155" s="1530"/>
      <c r="D155" s="1530"/>
      <c r="E155" s="1530"/>
      <c r="F155" s="1530"/>
      <c r="G155" s="1530"/>
      <c r="H155" s="1530"/>
      <c r="I155" s="1530"/>
      <c r="J155" s="1530"/>
      <c r="K155" s="1530"/>
      <c r="L155" s="1530"/>
      <c r="M155" s="1530"/>
      <c r="N155" s="1530"/>
      <c r="O155" s="1530"/>
      <c r="P155" s="1530"/>
      <c r="Q155" s="1530"/>
      <c r="R155" s="417"/>
    </row>
    <row r="156" spans="1:18" ht="15.75" customHeight="1"/>
  </sheetData>
  <mergeCells count="525">
    <mergeCell ref="C8:D9"/>
    <mergeCell ref="E8:G8"/>
    <mergeCell ref="H8:O9"/>
    <mergeCell ref="P8:Q8"/>
    <mergeCell ref="E9:G9"/>
    <mergeCell ref="P9:Q9"/>
    <mergeCell ref="A1:F1"/>
    <mergeCell ref="A2:E2"/>
    <mergeCell ref="A3:Q3"/>
    <mergeCell ref="D4:E4"/>
    <mergeCell ref="F4:Q4"/>
    <mergeCell ref="D5:E5"/>
    <mergeCell ref="F5:Q5"/>
    <mergeCell ref="Q10:Q11"/>
    <mergeCell ref="E11:G11"/>
    <mergeCell ref="A12:A13"/>
    <mergeCell ref="B12:B13"/>
    <mergeCell ref="C12:D13"/>
    <mergeCell ref="E12:G12"/>
    <mergeCell ref="H12:O13"/>
    <mergeCell ref="P12:P13"/>
    <mergeCell ref="Q12:Q13"/>
    <mergeCell ref="E13:G13"/>
    <mergeCell ref="A10:A11"/>
    <mergeCell ref="B10:B11"/>
    <mergeCell ref="C10:D11"/>
    <mergeCell ref="E10:G10"/>
    <mergeCell ref="H10:O11"/>
    <mergeCell ref="P10:P11"/>
    <mergeCell ref="Q14:Q15"/>
    <mergeCell ref="E15:G15"/>
    <mergeCell ref="A16:A17"/>
    <mergeCell ref="B16:B17"/>
    <mergeCell ref="C16:D17"/>
    <mergeCell ref="E16:G16"/>
    <mergeCell ref="H16:O17"/>
    <mergeCell ref="P16:P17"/>
    <mergeCell ref="Q16:Q17"/>
    <mergeCell ref="E17:G17"/>
    <mergeCell ref="A14:A15"/>
    <mergeCell ref="B14:B15"/>
    <mergeCell ref="C14:D15"/>
    <mergeCell ref="E14:G14"/>
    <mergeCell ref="H14:O15"/>
    <mergeCell ref="P14:P15"/>
    <mergeCell ref="Q18:Q19"/>
    <mergeCell ref="E19:G19"/>
    <mergeCell ref="A20:A21"/>
    <mergeCell ref="B20:B21"/>
    <mergeCell ref="C20:D21"/>
    <mergeCell ref="E20:G20"/>
    <mergeCell ref="H20:O21"/>
    <mergeCell ref="P20:P21"/>
    <mergeCell ref="Q20:Q21"/>
    <mergeCell ref="E21:G21"/>
    <mergeCell ref="A18:A19"/>
    <mergeCell ref="B18:B19"/>
    <mergeCell ref="C18:D19"/>
    <mergeCell ref="E18:G18"/>
    <mergeCell ref="H18:O19"/>
    <mergeCell ref="P18:P19"/>
    <mergeCell ref="Q22:Q23"/>
    <mergeCell ref="E23:G23"/>
    <mergeCell ref="A24:A25"/>
    <mergeCell ref="B24:B25"/>
    <mergeCell ref="C24:D25"/>
    <mergeCell ref="E24:G24"/>
    <mergeCell ref="H24:O25"/>
    <mergeCell ref="P24:P25"/>
    <mergeCell ref="Q24:Q25"/>
    <mergeCell ref="E25:G25"/>
    <mergeCell ref="A22:A23"/>
    <mergeCell ref="B22:B23"/>
    <mergeCell ref="C22:D23"/>
    <mergeCell ref="E22:G22"/>
    <mergeCell ref="H22:O23"/>
    <mergeCell ref="P22:P23"/>
    <mergeCell ref="Q26:Q27"/>
    <mergeCell ref="E27:G27"/>
    <mergeCell ref="A28:A29"/>
    <mergeCell ref="B28:B29"/>
    <mergeCell ref="C28:D29"/>
    <mergeCell ref="E28:G28"/>
    <mergeCell ref="H28:O29"/>
    <mergeCell ref="P28:P29"/>
    <mergeCell ref="Q28:Q29"/>
    <mergeCell ref="E29:G29"/>
    <mergeCell ref="A26:A27"/>
    <mergeCell ref="B26:B27"/>
    <mergeCell ref="C26:D27"/>
    <mergeCell ref="E26:G26"/>
    <mergeCell ref="H26:O27"/>
    <mergeCell ref="P26:P27"/>
    <mergeCell ref="Q30:Q31"/>
    <mergeCell ref="E31:G31"/>
    <mergeCell ref="A32:A33"/>
    <mergeCell ref="B32:B33"/>
    <mergeCell ref="C32:D33"/>
    <mergeCell ref="E32:G32"/>
    <mergeCell ref="H32:O33"/>
    <mergeCell ref="P32:P33"/>
    <mergeCell ref="Q32:Q33"/>
    <mergeCell ref="E33:G33"/>
    <mergeCell ref="A30:A31"/>
    <mergeCell ref="B30:B31"/>
    <mergeCell ref="C30:D31"/>
    <mergeCell ref="E30:G30"/>
    <mergeCell ref="H30:O31"/>
    <mergeCell ref="P30:P31"/>
    <mergeCell ref="Q34:Q35"/>
    <mergeCell ref="E35:G35"/>
    <mergeCell ref="A36:A37"/>
    <mergeCell ref="B36:B37"/>
    <mergeCell ref="C36:D37"/>
    <mergeCell ref="E36:G36"/>
    <mergeCell ref="H36:O37"/>
    <mergeCell ref="P36:P37"/>
    <mergeCell ref="Q36:Q37"/>
    <mergeCell ref="E37:G37"/>
    <mergeCell ref="A34:A35"/>
    <mergeCell ref="B34:B35"/>
    <mergeCell ref="C34:D35"/>
    <mergeCell ref="E34:G34"/>
    <mergeCell ref="H34:O35"/>
    <mergeCell ref="P34:P35"/>
    <mergeCell ref="Q38:Q39"/>
    <mergeCell ref="E39:G39"/>
    <mergeCell ref="A40:A41"/>
    <mergeCell ref="B40:B41"/>
    <mergeCell ref="C40:D41"/>
    <mergeCell ref="E40:G40"/>
    <mergeCell ref="H40:O41"/>
    <mergeCell ref="P40:P41"/>
    <mergeCell ref="Q40:Q41"/>
    <mergeCell ref="E41:G41"/>
    <mergeCell ref="A38:A39"/>
    <mergeCell ref="B38:B39"/>
    <mergeCell ref="C38:D39"/>
    <mergeCell ref="E38:G38"/>
    <mergeCell ref="H38:O39"/>
    <mergeCell ref="P38:P39"/>
    <mergeCell ref="Q42:Q43"/>
    <mergeCell ref="E43:G43"/>
    <mergeCell ref="A44:A45"/>
    <mergeCell ref="B44:B45"/>
    <mergeCell ref="C44:D45"/>
    <mergeCell ref="E44:G44"/>
    <mergeCell ref="H44:O45"/>
    <mergeCell ref="P44:P45"/>
    <mergeCell ref="Q44:Q45"/>
    <mergeCell ref="E45:G45"/>
    <mergeCell ref="A42:A43"/>
    <mergeCell ref="B42:B43"/>
    <mergeCell ref="C42:D43"/>
    <mergeCell ref="E42:G42"/>
    <mergeCell ref="H42:O43"/>
    <mergeCell ref="P42:P43"/>
    <mergeCell ref="Q46:Q47"/>
    <mergeCell ref="E47:G47"/>
    <mergeCell ref="A48:A49"/>
    <mergeCell ref="B48:B49"/>
    <mergeCell ref="C48:D49"/>
    <mergeCell ref="E48:G48"/>
    <mergeCell ref="H48:O49"/>
    <mergeCell ref="P48:P49"/>
    <mergeCell ref="Q48:Q49"/>
    <mergeCell ref="E49:G49"/>
    <mergeCell ref="A46:A47"/>
    <mergeCell ref="B46:B47"/>
    <mergeCell ref="C46:D47"/>
    <mergeCell ref="E46:G46"/>
    <mergeCell ref="H46:O47"/>
    <mergeCell ref="P46:P47"/>
    <mergeCell ref="C60:D61"/>
    <mergeCell ref="E60:G60"/>
    <mergeCell ref="H60:O61"/>
    <mergeCell ref="P60:Q60"/>
    <mergeCell ref="E61:G61"/>
    <mergeCell ref="P61:Q61"/>
    <mergeCell ref="B50:P50"/>
    <mergeCell ref="B51:Q51"/>
    <mergeCell ref="A53:F53"/>
    <mergeCell ref="A54:E54"/>
    <mergeCell ref="A55:Q55"/>
    <mergeCell ref="D57:E57"/>
    <mergeCell ref="F57:Q57"/>
    <mergeCell ref="D58:E58"/>
    <mergeCell ref="F58:Q58"/>
    <mergeCell ref="Q62:Q63"/>
    <mergeCell ref="E63:G63"/>
    <mergeCell ref="A64:A65"/>
    <mergeCell ref="B64:B65"/>
    <mergeCell ref="C64:D65"/>
    <mergeCell ref="E64:G64"/>
    <mergeCell ref="H64:O65"/>
    <mergeCell ref="P64:P65"/>
    <mergeCell ref="Q64:Q65"/>
    <mergeCell ref="E65:G65"/>
    <mergeCell ref="A62:A63"/>
    <mergeCell ref="B62:B63"/>
    <mergeCell ref="C62:D63"/>
    <mergeCell ref="E62:G62"/>
    <mergeCell ref="H62:O63"/>
    <mergeCell ref="P62:P63"/>
    <mergeCell ref="Q66:Q67"/>
    <mergeCell ref="E67:G67"/>
    <mergeCell ref="A68:A69"/>
    <mergeCell ref="B68:B69"/>
    <mergeCell ref="C68:D69"/>
    <mergeCell ref="E68:G68"/>
    <mergeCell ref="H68:O69"/>
    <mergeCell ref="P68:P69"/>
    <mergeCell ref="Q68:Q69"/>
    <mergeCell ref="E69:G69"/>
    <mergeCell ref="A66:A67"/>
    <mergeCell ref="B66:B67"/>
    <mergeCell ref="C66:D67"/>
    <mergeCell ref="E66:G66"/>
    <mergeCell ref="H66:O67"/>
    <mergeCell ref="P66:P67"/>
    <mergeCell ref="Q70:Q71"/>
    <mergeCell ref="E71:G71"/>
    <mergeCell ref="A72:A73"/>
    <mergeCell ref="B72:B73"/>
    <mergeCell ref="C72:D73"/>
    <mergeCell ref="E72:G72"/>
    <mergeCell ref="H72:O73"/>
    <mergeCell ref="P72:P73"/>
    <mergeCell ref="Q72:Q73"/>
    <mergeCell ref="E73:G73"/>
    <mergeCell ref="A70:A71"/>
    <mergeCell ref="B70:B71"/>
    <mergeCell ref="C70:D71"/>
    <mergeCell ref="E70:G70"/>
    <mergeCell ref="H70:O71"/>
    <mergeCell ref="P70:P71"/>
    <mergeCell ref="Q74:Q75"/>
    <mergeCell ref="E75:G75"/>
    <mergeCell ref="A76:A77"/>
    <mergeCell ref="B76:B77"/>
    <mergeCell ref="C76:D77"/>
    <mergeCell ref="E76:G76"/>
    <mergeCell ref="H76:O77"/>
    <mergeCell ref="P76:P77"/>
    <mergeCell ref="Q76:Q77"/>
    <mergeCell ref="E77:G77"/>
    <mergeCell ref="A74:A75"/>
    <mergeCell ref="B74:B75"/>
    <mergeCell ref="C74:D75"/>
    <mergeCell ref="E74:G74"/>
    <mergeCell ref="H74:O75"/>
    <mergeCell ref="P74:P75"/>
    <mergeCell ref="Q78:Q79"/>
    <mergeCell ref="E79:G79"/>
    <mergeCell ref="A80:A81"/>
    <mergeCell ref="B80:B81"/>
    <mergeCell ref="C80:D81"/>
    <mergeCell ref="E80:G80"/>
    <mergeCell ref="H80:O81"/>
    <mergeCell ref="P80:P81"/>
    <mergeCell ref="Q80:Q81"/>
    <mergeCell ref="E81:G81"/>
    <mergeCell ref="A78:A79"/>
    <mergeCell ref="B78:B79"/>
    <mergeCell ref="C78:D79"/>
    <mergeCell ref="E78:G78"/>
    <mergeCell ref="H78:O79"/>
    <mergeCell ref="P78:P79"/>
    <mergeCell ref="Q82:Q83"/>
    <mergeCell ref="E83:G83"/>
    <mergeCell ref="A84:A85"/>
    <mergeCell ref="B84:B85"/>
    <mergeCell ref="C84:D85"/>
    <mergeCell ref="E84:G84"/>
    <mergeCell ref="H84:O85"/>
    <mergeCell ref="P84:P85"/>
    <mergeCell ref="Q84:Q85"/>
    <mergeCell ref="E85:G85"/>
    <mergeCell ref="A82:A83"/>
    <mergeCell ref="B82:B83"/>
    <mergeCell ref="C82:D83"/>
    <mergeCell ref="E82:G82"/>
    <mergeCell ref="H82:O83"/>
    <mergeCell ref="P82:P83"/>
    <mergeCell ref="Q86:Q87"/>
    <mergeCell ref="E87:G87"/>
    <mergeCell ref="A88:A89"/>
    <mergeCell ref="B88:B89"/>
    <mergeCell ref="C88:D89"/>
    <mergeCell ref="E88:G88"/>
    <mergeCell ref="H88:O89"/>
    <mergeCell ref="P88:P89"/>
    <mergeCell ref="Q88:Q89"/>
    <mergeCell ref="E89:G89"/>
    <mergeCell ref="A86:A87"/>
    <mergeCell ref="B86:B87"/>
    <mergeCell ref="C86:D87"/>
    <mergeCell ref="E86:G86"/>
    <mergeCell ref="H86:O87"/>
    <mergeCell ref="P86:P87"/>
    <mergeCell ref="Q90:Q91"/>
    <mergeCell ref="E91:G91"/>
    <mergeCell ref="A92:A93"/>
    <mergeCell ref="B92:B93"/>
    <mergeCell ref="C92:D93"/>
    <mergeCell ref="E92:G92"/>
    <mergeCell ref="H92:O93"/>
    <mergeCell ref="P92:P93"/>
    <mergeCell ref="Q92:Q93"/>
    <mergeCell ref="E93:G93"/>
    <mergeCell ref="A90:A91"/>
    <mergeCell ref="B90:B91"/>
    <mergeCell ref="C90:D91"/>
    <mergeCell ref="E90:G90"/>
    <mergeCell ref="H90:O91"/>
    <mergeCell ref="P90:P91"/>
    <mergeCell ref="Q94:Q95"/>
    <mergeCell ref="E95:G95"/>
    <mergeCell ref="A96:A97"/>
    <mergeCell ref="B96:B97"/>
    <mergeCell ref="C96:D97"/>
    <mergeCell ref="E96:G96"/>
    <mergeCell ref="H96:O97"/>
    <mergeCell ref="P96:P97"/>
    <mergeCell ref="Q96:Q97"/>
    <mergeCell ref="E97:G97"/>
    <mergeCell ref="A94:A95"/>
    <mergeCell ref="B94:B95"/>
    <mergeCell ref="C94:D95"/>
    <mergeCell ref="E94:G94"/>
    <mergeCell ref="H94:O95"/>
    <mergeCell ref="P94:P95"/>
    <mergeCell ref="Q98:Q99"/>
    <mergeCell ref="E99:G99"/>
    <mergeCell ref="A100:A101"/>
    <mergeCell ref="B100:B101"/>
    <mergeCell ref="C100:D101"/>
    <mergeCell ref="E100:G100"/>
    <mergeCell ref="H100:O101"/>
    <mergeCell ref="P100:P101"/>
    <mergeCell ref="Q100:Q101"/>
    <mergeCell ref="E101:G101"/>
    <mergeCell ref="A98:A99"/>
    <mergeCell ref="B98:B99"/>
    <mergeCell ref="C98:D99"/>
    <mergeCell ref="E98:G98"/>
    <mergeCell ref="H98:O99"/>
    <mergeCell ref="P98:P99"/>
    <mergeCell ref="C112:D113"/>
    <mergeCell ref="E112:G112"/>
    <mergeCell ref="H112:O113"/>
    <mergeCell ref="P112:Q112"/>
    <mergeCell ref="E113:G113"/>
    <mergeCell ref="P113:Q113"/>
    <mergeCell ref="B102:P102"/>
    <mergeCell ref="B103:Q103"/>
    <mergeCell ref="A105:F105"/>
    <mergeCell ref="A106:E106"/>
    <mergeCell ref="A107:Q107"/>
    <mergeCell ref="D109:E109"/>
    <mergeCell ref="F109:Q109"/>
    <mergeCell ref="D110:E110"/>
    <mergeCell ref="F110:Q110"/>
    <mergeCell ref="Q114:Q115"/>
    <mergeCell ref="E115:G115"/>
    <mergeCell ref="A116:A117"/>
    <mergeCell ref="B116:B117"/>
    <mergeCell ref="C116:D117"/>
    <mergeCell ref="E116:G116"/>
    <mergeCell ref="H116:O117"/>
    <mergeCell ref="P116:P117"/>
    <mergeCell ref="Q116:Q117"/>
    <mergeCell ref="E117:G117"/>
    <mergeCell ref="A114:A115"/>
    <mergeCell ref="B114:B115"/>
    <mergeCell ref="C114:D115"/>
    <mergeCell ref="E114:G114"/>
    <mergeCell ref="H114:O115"/>
    <mergeCell ref="P114:P115"/>
    <mergeCell ref="Q118:Q119"/>
    <mergeCell ref="E119:G119"/>
    <mergeCell ref="A120:A121"/>
    <mergeCell ref="B120:B121"/>
    <mergeCell ref="C120:D121"/>
    <mergeCell ref="E120:G120"/>
    <mergeCell ref="H120:O121"/>
    <mergeCell ref="P120:P121"/>
    <mergeCell ref="Q120:Q121"/>
    <mergeCell ref="E121:G121"/>
    <mergeCell ref="A118:A119"/>
    <mergeCell ref="B118:B119"/>
    <mergeCell ref="C118:D119"/>
    <mergeCell ref="E118:G118"/>
    <mergeCell ref="H118:O119"/>
    <mergeCell ref="P118:P119"/>
    <mergeCell ref="Q122:Q123"/>
    <mergeCell ref="E123:G123"/>
    <mergeCell ref="A124:A125"/>
    <mergeCell ref="B124:B125"/>
    <mergeCell ref="C124:D125"/>
    <mergeCell ref="E124:G124"/>
    <mergeCell ref="H124:O125"/>
    <mergeCell ref="P124:P125"/>
    <mergeCell ref="Q124:Q125"/>
    <mergeCell ref="E125:G125"/>
    <mergeCell ref="A122:A123"/>
    <mergeCell ref="B122:B123"/>
    <mergeCell ref="C122:D123"/>
    <mergeCell ref="E122:G122"/>
    <mergeCell ref="H122:O123"/>
    <mergeCell ref="P122:P123"/>
    <mergeCell ref="Q126:Q127"/>
    <mergeCell ref="E127:G127"/>
    <mergeCell ref="A128:A129"/>
    <mergeCell ref="B128:B129"/>
    <mergeCell ref="C128:D129"/>
    <mergeCell ref="E128:G128"/>
    <mergeCell ref="H128:O129"/>
    <mergeCell ref="P128:P129"/>
    <mergeCell ref="Q128:Q129"/>
    <mergeCell ref="E129:G129"/>
    <mergeCell ref="A126:A127"/>
    <mergeCell ref="B126:B127"/>
    <mergeCell ref="C126:D127"/>
    <mergeCell ref="E126:G126"/>
    <mergeCell ref="H126:O127"/>
    <mergeCell ref="P126:P127"/>
    <mergeCell ref="Q130:Q131"/>
    <mergeCell ref="E131:G131"/>
    <mergeCell ref="A132:A133"/>
    <mergeCell ref="B132:B133"/>
    <mergeCell ref="C132:D133"/>
    <mergeCell ref="E132:G132"/>
    <mergeCell ref="H132:O133"/>
    <mergeCell ref="P132:P133"/>
    <mergeCell ref="Q132:Q133"/>
    <mergeCell ref="E133:G133"/>
    <mergeCell ref="A130:A131"/>
    <mergeCell ref="B130:B131"/>
    <mergeCell ref="C130:D131"/>
    <mergeCell ref="E130:G130"/>
    <mergeCell ref="H130:O131"/>
    <mergeCell ref="P130:P131"/>
    <mergeCell ref="Q134:Q135"/>
    <mergeCell ref="E135:G135"/>
    <mergeCell ref="A136:A137"/>
    <mergeCell ref="B136:B137"/>
    <mergeCell ref="C136:D137"/>
    <mergeCell ref="E136:G136"/>
    <mergeCell ref="H136:O137"/>
    <mergeCell ref="P136:P137"/>
    <mergeCell ref="Q136:Q137"/>
    <mergeCell ref="E137:G137"/>
    <mergeCell ref="A134:A135"/>
    <mergeCell ref="B134:B135"/>
    <mergeCell ref="C134:D135"/>
    <mergeCell ref="E134:G134"/>
    <mergeCell ref="H134:O135"/>
    <mergeCell ref="P134:P135"/>
    <mergeCell ref="Q138:Q139"/>
    <mergeCell ref="E139:G139"/>
    <mergeCell ref="A140:A141"/>
    <mergeCell ref="B140:B141"/>
    <mergeCell ref="C140:D141"/>
    <mergeCell ref="E140:G140"/>
    <mergeCell ref="H140:O141"/>
    <mergeCell ref="P140:P141"/>
    <mergeCell ref="Q140:Q141"/>
    <mergeCell ref="E141:G141"/>
    <mergeCell ref="A138:A139"/>
    <mergeCell ref="B138:B139"/>
    <mergeCell ref="C138:D139"/>
    <mergeCell ref="E138:G138"/>
    <mergeCell ref="H138:O139"/>
    <mergeCell ref="P138:P139"/>
    <mergeCell ref="Q142:Q143"/>
    <mergeCell ref="E143:G143"/>
    <mergeCell ref="A144:A145"/>
    <mergeCell ref="B144:B145"/>
    <mergeCell ref="C144:D145"/>
    <mergeCell ref="E144:G144"/>
    <mergeCell ref="H144:O145"/>
    <mergeCell ref="P144:P145"/>
    <mergeCell ref="Q144:Q145"/>
    <mergeCell ref="E145:G145"/>
    <mergeCell ref="A142:A143"/>
    <mergeCell ref="B142:B143"/>
    <mergeCell ref="C142:D143"/>
    <mergeCell ref="E142:G142"/>
    <mergeCell ref="H142:O143"/>
    <mergeCell ref="P142:P143"/>
    <mergeCell ref="Q146:Q147"/>
    <mergeCell ref="E147:G147"/>
    <mergeCell ref="A148:A149"/>
    <mergeCell ref="B148:B149"/>
    <mergeCell ref="C148:D149"/>
    <mergeCell ref="E148:G148"/>
    <mergeCell ref="H148:O149"/>
    <mergeCell ref="P148:P149"/>
    <mergeCell ref="Q148:Q149"/>
    <mergeCell ref="E149:G149"/>
    <mergeCell ref="A146:A147"/>
    <mergeCell ref="B146:B147"/>
    <mergeCell ref="C146:D147"/>
    <mergeCell ref="E146:G146"/>
    <mergeCell ref="H146:O147"/>
    <mergeCell ref="P146:P147"/>
    <mergeCell ref="B154:P154"/>
    <mergeCell ref="B155:Q155"/>
    <mergeCell ref="Q150:Q151"/>
    <mergeCell ref="E151:G151"/>
    <mergeCell ref="A152:A153"/>
    <mergeCell ref="B152:B153"/>
    <mergeCell ref="C152:D153"/>
    <mergeCell ref="E152:G152"/>
    <mergeCell ref="H152:O153"/>
    <mergeCell ref="P152:P153"/>
    <mergeCell ref="Q152:Q153"/>
    <mergeCell ref="E153:G153"/>
    <mergeCell ref="A150:A151"/>
    <mergeCell ref="B150:B151"/>
    <mergeCell ref="C150:D151"/>
    <mergeCell ref="E150:G150"/>
    <mergeCell ref="H150:O151"/>
    <mergeCell ref="P150:P151"/>
  </mergeCells>
  <phoneticPr fontId="2"/>
  <printOptions horizontalCentered="1"/>
  <pageMargins left="0.70866141732283472" right="0.70866141732283472" top="0.74803149606299213" bottom="0.55118110236220474" header="0.31496062992125984" footer="0.31496062992125984"/>
  <pageSetup paperSize="9" scale="97" fitToHeight="3" orientation="portrait" blackAndWhite="1"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pageSetUpPr fitToPage="1"/>
  </sheetPr>
  <dimension ref="A1:T156"/>
  <sheetViews>
    <sheetView view="pageBreakPreview" zoomScaleNormal="100" zoomScaleSheetLayoutView="100" workbookViewId="0">
      <selection activeCell="T99" sqref="T99"/>
    </sheetView>
  </sheetViews>
  <sheetFormatPr defaultColWidth="9" defaultRowHeight="13"/>
  <cols>
    <col min="1" max="17" width="5.08984375" style="146" customWidth="1"/>
    <col min="18" max="18" width="5.08984375" style="145" customWidth="1"/>
    <col min="19" max="16384" width="9" style="146"/>
  </cols>
  <sheetData>
    <row r="1" spans="1:20" ht="15.75" customHeight="1">
      <c r="A1" s="1392" t="str">
        <f>CONCATENATE("（様式-",INDEX(発注者入力シート!$B$27:$G$31,MATCH(発注者入力シート!L6,発注者入力シート!$C$27:$C$31,0),4),"-２）")</f>
        <v>（様式-３-２）</v>
      </c>
      <c r="B1" s="1392"/>
      <c r="C1" s="1392"/>
      <c r="D1" s="1392"/>
      <c r="E1" s="1392"/>
      <c r="F1" s="1392"/>
      <c r="Q1" s="345" t="s">
        <v>1255</v>
      </c>
      <c r="R1" s="273"/>
      <c r="S1" s="4" t="s">
        <v>393</v>
      </c>
      <c r="T1" s="4"/>
    </row>
    <row r="2" spans="1:20" ht="15.75" customHeight="1">
      <c r="A2" s="1392" t="str">
        <f>CONCATENATE("評価項目",INDEX(発注者入力シート!$B$27:$G$31,MATCH(発注者入力シート!L6,発注者入力シート!$C$27:$C$31,0),5),"-",INDEX(発注者入力シート!$B$27:$G$31,MATCH(発注者入力シート!L6,発注者入力シート!$C$27:$C$31,0),6))</f>
        <v>評価項目（２）-①</v>
      </c>
      <c r="B2" s="1392"/>
      <c r="C2" s="1392"/>
      <c r="D2" s="1392"/>
      <c r="E2" s="1392"/>
      <c r="Q2" s="188" t="s">
        <v>1435</v>
      </c>
      <c r="S2" s="4" t="s">
        <v>394</v>
      </c>
      <c r="T2" s="4"/>
    </row>
    <row r="3" spans="1:20" ht="15.75" customHeight="1">
      <c r="A3" s="1407" t="s">
        <v>165</v>
      </c>
      <c r="B3" s="1407"/>
      <c r="C3" s="1407"/>
      <c r="D3" s="1407"/>
      <c r="E3" s="1407"/>
      <c r="F3" s="1407"/>
      <c r="G3" s="1407"/>
      <c r="H3" s="1407"/>
      <c r="I3" s="1407"/>
      <c r="J3" s="1407"/>
      <c r="K3" s="1407"/>
      <c r="L3" s="1407"/>
      <c r="M3" s="1407"/>
      <c r="N3" s="1407"/>
      <c r="O3" s="1407"/>
      <c r="P3" s="1407"/>
      <c r="Q3" s="1407"/>
      <c r="R3" s="267"/>
      <c r="S3" s="147"/>
      <c r="T3" s="4" t="s">
        <v>401</v>
      </c>
    </row>
    <row r="4" spans="1:20" ht="15.75" customHeight="1">
      <c r="A4" s="996"/>
      <c r="B4" s="996"/>
      <c r="C4" s="996"/>
      <c r="D4" s="1404" t="s">
        <v>793</v>
      </c>
      <c r="E4" s="1404"/>
      <c r="F4" s="1403" t="str">
        <f>IF(企業入力シート!C5="","",企業入力シート!C5)</f>
        <v>○○共同企業体</v>
      </c>
      <c r="G4" s="1403"/>
      <c r="H4" s="1403"/>
      <c r="I4" s="1403"/>
      <c r="J4" s="1403"/>
      <c r="K4" s="1403"/>
      <c r="L4" s="1403"/>
      <c r="M4" s="1403"/>
      <c r="N4" s="1403"/>
      <c r="O4" s="1403"/>
      <c r="P4" s="1403"/>
      <c r="Q4" s="1403"/>
      <c r="R4" s="267"/>
      <c r="S4" s="135"/>
      <c r="T4" s="4" t="s">
        <v>396</v>
      </c>
    </row>
    <row r="5" spans="1:20" ht="15.75" customHeight="1">
      <c r="D5" s="1511" t="s">
        <v>796</v>
      </c>
      <c r="E5" s="1511"/>
      <c r="F5" s="1403" t="str">
        <f>IF(企業入力シート!C33="","",企業入力シート!C33)</f>
        <v/>
      </c>
      <c r="G5" s="1403"/>
      <c r="H5" s="1403"/>
      <c r="I5" s="1403"/>
      <c r="J5" s="1403"/>
      <c r="K5" s="1403"/>
      <c r="L5" s="1403"/>
      <c r="M5" s="1403"/>
      <c r="N5" s="1403"/>
      <c r="O5" s="1403"/>
      <c r="P5" s="1403"/>
      <c r="Q5" s="1403"/>
      <c r="R5" s="1002"/>
      <c r="S5" s="190"/>
      <c r="T5" s="4"/>
    </row>
    <row r="6" spans="1:20" ht="15.75" customHeight="1">
      <c r="S6" s="4" t="s">
        <v>397</v>
      </c>
      <c r="T6" s="4"/>
    </row>
    <row r="7" spans="1:20" ht="15.75" customHeight="1">
      <c r="S7" s="137"/>
      <c r="T7" s="4" t="s">
        <v>398</v>
      </c>
    </row>
    <row r="8" spans="1:20" ht="15.75" customHeight="1">
      <c r="A8" s="997" t="s">
        <v>20</v>
      </c>
      <c r="B8" s="1000" t="s">
        <v>22</v>
      </c>
      <c r="C8" s="1447" t="s">
        <v>24</v>
      </c>
      <c r="D8" s="1447"/>
      <c r="E8" s="1446" t="s">
        <v>25</v>
      </c>
      <c r="F8" s="1447"/>
      <c r="G8" s="1448"/>
      <c r="H8" s="1446" t="s">
        <v>26</v>
      </c>
      <c r="I8" s="1447"/>
      <c r="J8" s="1447"/>
      <c r="K8" s="1447"/>
      <c r="L8" s="1447"/>
      <c r="M8" s="1447"/>
      <c r="N8" s="1447"/>
      <c r="O8" s="1448"/>
      <c r="P8" s="1446" t="s">
        <v>108</v>
      </c>
      <c r="Q8" s="1448"/>
      <c r="R8" s="1001"/>
      <c r="S8" s="138"/>
      <c r="T8" s="4" t="s">
        <v>396</v>
      </c>
    </row>
    <row r="9" spans="1:20" ht="15.75" customHeight="1">
      <c r="A9" s="998" t="s">
        <v>21</v>
      </c>
      <c r="B9" s="1004" t="s">
        <v>23</v>
      </c>
      <c r="C9" s="1453"/>
      <c r="D9" s="1453"/>
      <c r="E9" s="1531" t="s">
        <v>748</v>
      </c>
      <c r="F9" s="1532"/>
      <c r="G9" s="1533"/>
      <c r="H9" s="1449"/>
      <c r="I9" s="1450"/>
      <c r="J9" s="1450"/>
      <c r="K9" s="1450"/>
      <c r="L9" s="1450"/>
      <c r="M9" s="1450"/>
      <c r="N9" s="1450"/>
      <c r="O9" s="1451"/>
      <c r="P9" s="1452" t="s">
        <v>107</v>
      </c>
      <c r="Q9" s="1454"/>
      <c r="R9" s="1001"/>
      <c r="S9" s="4"/>
      <c r="T9" s="4"/>
    </row>
    <row r="10" spans="1:20" ht="15.75" customHeight="1">
      <c r="A10" s="1446">
        <v>1</v>
      </c>
      <c r="B10" s="1512" t="str">
        <f>'評定点一覧(第1G用_R4年度3年用)'!B10:B11</f>
        <v>Ｒ4</v>
      </c>
      <c r="C10" s="1514"/>
      <c r="D10" s="1515"/>
      <c r="E10" s="1518"/>
      <c r="F10" s="1519"/>
      <c r="G10" s="1520"/>
      <c r="H10" s="1408"/>
      <c r="I10" s="1409"/>
      <c r="J10" s="1409"/>
      <c r="K10" s="1409"/>
      <c r="L10" s="1409"/>
      <c r="M10" s="1409"/>
      <c r="N10" s="1409"/>
      <c r="O10" s="1410"/>
      <c r="P10" s="1526"/>
      <c r="Q10" s="1524" t="s">
        <v>168</v>
      </c>
      <c r="R10" s="1001"/>
      <c r="S10" s="149" t="s">
        <v>399</v>
      </c>
      <c r="T10" s="4"/>
    </row>
    <row r="11" spans="1:20" ht="15.75" customHeight="1">
      <c r="A11" s="1449"/>
      <c r="B11" s="1513"/>
      <c r="C11" s="1516"/>
      <c r="D11" s="1517"/>
      <c r="E11" s="1521"/>
      <c r="F11" s="1522"/>
      <c r="G11" s="1523"/>
      <c r="H11" s="1414"/>
      <c r="I11" s="1415"/>
      <c r="J11" s="1415"/>
      <c r="K11" s="1415"/>
      <c r="L11" s="1415"/>
      <c r="M11" s="1415"/>
      <c r="N11" s="1415"/>
      <c r="O11" s="1416"/>
      <c r="P11" s="1430"/>
      <c r="Q11" s="1525"/>
      <c r="R11" s="1001"/>
      <c r="S11" s="149" t="s">
        <v>400</v>
      </c>
      <c r="T11" s="4"/>
    </row>
    <row r="12" spans="1:20" ht="15.75" customHeight="1">
      <c r="A12" s="1452">
        <v>2</v>
      </c>
      <c r="B12" s="1512" t="str">
        <f>B10</f>
        <v>Ｒ4</v>
      </c>
      <c r="C12" s="1514"/>
      <c r="D12" s="1515"/>
      <c r="E12" s="1518"/>
      <c r="F12" s="1519"/>
      <c r="G12" s="1520"/>
      <c r="H12" s="1408"/>
      <c r="I12" s="1409"/>
      <c r="J12" s="1409"/>
      <c r="K12" s="1409"/>
      <c r="L12" s="1409"/>
      <c r="M12" s="1409"/>
      <c r="N12" s="1409"/>
      <c r="O12" s="1410"/>
      <c r="P12" s="1526"/>
      <c r="Q12" s="1524" t="s">
        <v>168</v>
      </c>
      <c r="R12" s="1001"/>
      <c r="S12" s="149" t="s">
        <v>855</v>
      </c>
    </row>
    <row r="13" spans="1:20" ht="15.75" customHeight="1">
      <c r="A13" s="1452"/>
      <c r="B13" s="1513"/>
      <c r="C13" s="1516"/>
      <c r="D13" s="1517"/>
      <c r="E13" s="1521"/>
      <c r="F13" s="1522"/>
      <c r="G13" s="1523"/>
      <c r="H13" s="1414"/>
      <c r="I13" s="1415"/>
      <c r="J13" s="1415"/>
      <c r="K13" s="1415"/>
      <c r="L13" s="1415"/>
      <c r="M13" s="1415"/>
      <c r="N13" s="1415"/>
      <c r="O13" s="1416"/>
      <c r="P13" s="1430"/>
      <c r="Q13" s="1525"/>
      <c r="R13" s="1001"/>
    </row>
    <row r="14" spans="1:20" ht="15.75" customHeight="1">
      <c r="A14" s="1446">
        <v>3</v>
      </c>
      <c r="B14" s="1512" t="str">
        <f t="shared" ref="B14" si="0">B12</f>
        <v>Ｒ4</v>
      </c>
      <c r="C14" s="1514"/>
      <c r="D14" s="1515"/>
      <c r="E14" s="1518"/>
      <c r="F14" s="1519"/>
      <c r="G14" s="1520"/>
      <c r="H14" s="1408"/>
      <c r="I14" s="1409"/>
      <c r="J14" s="1409"/>
      <c r="K14" s="1409"/>
      <c r="L14" s="1409"/>
      <c r="M14" s="1409"/>
      <c r="N14" s="1409"/>
      <c r="O14" s="1410"/>
      <c r="P14" s="1526"/>
      <c r="Q14" s="1524" t="s">
        <v>168</v>
      </c>
      <c r="R14" s="1001"/>
    </row>
    <row r="15" spans="1:20" ht="15.75" customHeight="1">
      <c r="A15" s="1449"/>
      <c r="B15" s="1513"/>
      <c r="C15" s="1516"/>
      <c r="D15" s="1517"/>
      <c r="E15" s="1521"/>
      <c r="F15" s="1522"/>
      <c r="G15" s="1523"/>
      <c r="H15" s="1414"/>
      <c r="I15" s="1415"/>
      <c r="J15" s="1415"/>
      <c r="K15" s="1415"/>
      <c r="L15" s="1415"/>
      <c r="M15" s="1415"/>
      <c r="N15" s="1415"/>
      <c r="O15" s="1416"/>
      <c r="P15" s="1430"/>
      <c r="Q15" s="1525"/>
      <c r="R15" s="1001"/>
    </row>
    <row r="16" spans="1:20" ht="15.75" customHeight="1">
      <c r="A16" s="1452">
        <v>4</v>
      </c>
      <c r="B16" s="1512" t="str">
        <f t="shared" ref="B16" si="1">B14</f>
        <v>Ｒ4</v>
      </c>
      <c r="C16" s="1514"/>
      <c r="D16" s="1515"/>
      <c r="E16" s="1518"/>
      <c r="F16" s="1519"/>
      <c r="G16" s="1520"/>
      <c r="H16" s="1408"/>
      <c r="I16" s="1409"/>
      <c r="J16" s="1409"/>
      <c r="K16" s="1409"/>
      <c r="L16" s="1409"/>
      <c r="M16" s="1409"/>
      <c r="N16" s="1409"/>
      <c r="O16" s="1410"/>
      <c r="P16" s="1526"/>
      <c r="Q16" s="1524" t="s">
        <v>168</v>
      </c>
      <c r="R16" s="1001"/>
    </row>
    <row r="17" spans="1:18" ht="15.75" customHeight="1">
      <c r="A17" s="1452"/>
      <c r="B17" s="1513"/>
      <c r="C17" s="1516"/>
      <c r="D17" s="1517"/>
      <c r="E17" s="1521"/>
      <c r="F17" s="1522"/>
      <c r="G17" s="1523"/>
      <c r="H17" s="1414"/>
      <c r="I17" s="1415"/>
      <c r="J17" s="1415"/>
      <c r="K17" s="1415"/>
      <c r="L17" s="1415"/>
      <c r="M17" s="1415"/>
      <c r="N17" s="1415"/>
      <c r="O17" s="1416"/>
      <c r="P17" s="1430"/>
      <c r="Q17" s="1525"/>
      <c r="R17" s="1001"/>
    </row>
    <row r="18" spans="1:18" ht="15.75" customHeight="1">
      <c r="A18" s="1446">
        <v>5</v>
      </c>
      <c r="B18" s="1512" t="str">
        <f t="shared" ref="B18" si="2">B16</f>
        <v>Ｒ4</v>
      </c>
      <c r="C18" s="1514"/>
      <c r="D18" s="1515"/>
      <c r="E18" s="1518"/>
      <c r="F18" s="1519"/>
      <c r="G18" s="1520"/>
      <c r="H18" s="1408"/>
      <c r="I18" s="1409"/>
      <c r="J18" s="1409"/>
      <c r="K18" s="1409"/>
      <c r="L18" s="1409"/>
      <c r="M18" s="1409"/>
      <c r="N18" s="1409"/>
      <c r="O18" s="1410"/>
      <c r="P18" s="1526"/>
      <c r="Q18" s="1524" t="s">
        <v>168</v>
      </c>
      <c r="R18" s="1001"/>
    </row>
    <row r="19" spans="1:18" ht="15.75" customHeight="1">
      <c r="A19" s="1449"/>
      <c r="B19" s="1513"/>
      <c r="C19" s="1516"/>
      <c r="D19" s="1517"/>
      <c r="E19" s="1521"/>
      <c r="F19" s="1522"/>
      <c r="G19" s="1523"/>
      <c r="H19" s="1414"/>
      <c r="I19" s="1415"/>
      <c r="J19" s="1415"/>
      <c r="K19" s="1415"/>
      <c r="L19" s="1415"/>
      <c r="M19" s="1415"/>
      <c r="N19" s="1415"/>
      <c r="O19" s="1416"/>
      <c r="P19" s="1430"/>
      <c r="Q19" s="1525"/>
      <c r="R19" s="1001"/>
    </row>
    <row r="20" spans="1:18" ht="15.75" customHeight="1">
      <c r="A20" s="1452">
        <v>6</v>
      </c>
      <c r="B20" s="1512" t="str">
        <f t="shared" ref="B20" si="3">B18</f>
        <v>Ｒ4</v>
      </c>
      <c r="C20" s="1514"/>
      <c r="D20" s="1515"/>
      <c r="E20" s="1518"/>
      <c r="F20" s="1519"/>
      <c r="G20" s="1520"/>
      <c r="H20" s="1408"/>
      <c r="I20" s="1409"/>
      <c r="J20" s="1409"/>
      <c r="K20" s="1409"/>
      <c r="L20" s="1409"/>
      <c r="M20" s="1409"/>
      <c r="N20" s="1409"/>
      <c r="O20" s="1410"/>
      <c r="P20" s="1526"/>
      <c r="Q20" s="1524" t="s">
        <v>168</v>
      </c>
      <c r="R20" s="1001"/>
    </row>
    <row r="21" spans="1:18" ht="15.75" customHeight="1">
      <c r="A21" s="1452"/>
      <c r="B21" s="1513"/>
      <c r="C21" s="1516"/>
      <c r="D21" s="1517"/>
      <c r="E21" s="1521"/>
      <c r="F21" s="1522"/>
      <c r="G21" s="1523"/>
      <c r="H21" s="1414"/>
      <c r="I21" s="1415"/>
      <c r="J21" s="1415"/>
      <c r="K21" s="1415"/>
      <c r="L21" s="1415"/>
      <c r="M21" s="1415"/>
      <c r="N21" s="1415"/>
      <c r="O21" s="1416"/>
      <c r="P21" s="1430"/>
      <c r="Q21" s="1525"/>
      <c r="R21" s="1001"/>
    </row>
    <row r="22" spans="1:18" ht="15.75" customHeight="1">
      <c r="A22" s="1446">
        <v>7</v>
      </c>
      <c r="B22" s="1512" t="str">
        <f t="shared" ref="B22" si="4">B20</f>
        <v>Ｒ4</v>
      </c>
      <c r="C22" s="1514"/>
      <c r="D22" s="1515"/>
      <c r="E22" s="1518"/>
      <c r="F22" s="1519"/>
      <c r="G22" s="1520"/>
      <c r="H22" s="1408"/>
      <c r="I22" s="1409"/>
      <c r="J22" s="1409"/>
      <c r="K22" s="1409"/>
      <c r="L22" s="1409"/>
      <c r="M22" s="1409"/>
      <c r="N22" s="1409"/>
      <c r="O22" s="1410"/>
      <c r="P22" s="1526"/>
      <c r="Q22" s="1524" t="s">
        <v>168</v>
      </c>
      <c r="R22" s="1001"/>
    </row>
    <row r="23" spans="1:18" ht="15.75" customHeight="1">
      <c r="A23" s="1449"/>
      <c r="B23" s="1513"/>
      <c r="C23" s="1516"/>
      <c r="D23" s="1517"/>
      <c r="E23" s="1521"/>
      <c r="F23" s="1522"/>
      <c r="G23" s="1523"/>
      <c r="H23" s="1414"/>
      <c r="I23" s="1415"/>
      <c r="J23" s="1415"/>
      <c r="K23" s="1415"/>
      <c r="L23" s="1415"/>
      <c r="M23" s="1415"/>
      <c r="N23" s="1415"/>
      <c r="O23" s="1416"/>
      <c r="P23" s="1430"/>
      <c r="Q23" s="1525"/>
      <c r="R23" s="1001"/>
    </row>
    <row r="24" spans="1:18" ht="15.75" customHeight="1">
      <c r="A24" s="1452">
        <v>8</v>
      </c>
      <c r="B24" s="1512" t="str">
        <f t="shared" ref="B24" si="5">B22</f>
        <v>Ｒ4</v>
      </c>
      <c r="C24" s="1514"/>
      <c r="D24" s="1515"/>
      <c r="E24" s="1518"/>
      <c r="F24" s="1519"/>
      <c r="G24" s="1520"/>
      <c r="H24" s="1408"/>
      <c r="I24" s="1409"/>
      <c r="J24" s="1409"/>
      <c r="K24" s="1409"/>
      <c r="L24" s="1409"/>
      <c r="M24" s="1409"/>
      <c r="N24" s="1409"/>
      <c r="O24" s="1410"/>
      <c r="P24" s="1526"/>
      <c r="Q24" s="1524" t="s">
        <v>168</v>
      </c>
      <c r="R24" s="1001"/>
    </row>
    <row r="25" spans="1:18" ht="15.75" customHeight="1">
      <c r="A25" s="1452"/>
      <c r="B25" s="1513"/>
      <c r="C25" s="1516"/>
      <c r="D25" s="1517"/>
      <c r="E25" s="1521"/>
      <c r="F25" s="1522"/>
      <c r="G25" s="1523"/>
      <c r="H25" s="1414"/>
      <c r="I25" s="1415"/>
      <c r="J25" s="1415"/>
      <c r="K25" s="1415"/>
      <c r="L25" s="1415"/>
      <c r="M25" s="1415"/>
      <c r="N25" s="1415"/>
      <c r="O25" s="1416"/>
      <c r="P25" s="1430"/>
      <c r="Q25" s="1525"/>
      <c r="R25" s="1001"/>
    </row>
    <row r="26" spans="1:18" ht="15.75" customHeight="1">
      <c r="A26" s="1446">
        <v>9</v>
      </c>
      <c r="B26" s="1512" t="str">
        <f t="shared" ref="B26" si="6">B24</f>
        <v>Ｒ4</v>
      </c>
      <c r="C26" s="1514"/>
      <c r="D26" s="1515"/>
      <c r="E26" s="1518"/>
      <c r="F26" s="1519"/>
      <c r="G26" s="1520"/>
      <c r="H26" s="1408"/>
      <c r="I26" s="1409"/>
      <c r="J26" s="1409"/>
      <c r="K26" s="1409"/>
      <c r="L26" s="1409"/>
      <c r="M26" s="1409"/>
      <c r="N26" s="1409"/>
      <c r="O26" s="1410"/>
      <c r="P26" s="1526"/>
      <c r="Q26" s="1524" t="s">
        <v>168</v>
      </c>
      <c r="R26" s="1001"/>
    </row>
    <row r="27" spans="1:18" ht="15.75" customHeight="1">
      <c r="A27" s="1449"/>
      <c r="B27" s="1513"/>
      <c r="C27" s="1516"/>
      <c r="D27" s="1517"/>
      <c r="E27" s="1521"/>
      <c r="F27" s="1522"/>
      <c r="G27" s="1523"/>
      <c r="H27" s="1414"/>
      <c r="I27" s="1415"/>
      <c r="J27" s="1415"/>
      <c r="K27" s="1415"/>
      <c r="L27" s="1415"/>
      <c r="M27" s="1415"/>
      <c r="N27" s="1415"/>
      <c r="O27" s="1416"/>
      <c r="P27" s="1430"/>
      <c r="Q27" s="1525"/>
      <c r="R27" s="1001"/>
    </row>
    <row r="28" spans="1:18" ht="15.75" customHeight="1">
      <c r="A28" s="1452">
        <v>10</v>
      </c>
      <c r="B28" s="1512" t="str">
        <f t="shared" ref="B28" si="7">B26</f>
        <v>Ｒ4</v>
      </c>
      <c r="C28" s="1514"/>
      <c r="D28" s="1515"/>
      <c r="E28" s="1518"/>
      <c r="F28" s="1519"/>
      <c r="G28" s="1520"/>
      <c r="H28" s="1408"/>
      <c r="I28" s="1409"/>
      <c r="J28" s="1409"/>
      <c r="K28" s="1409"/>
      <c r="L28" s="1409"/>
      <c r="M28" s="1409"/>
      <c r="N28" s="1409"/>
      <c r="O28" s="1410"/>
      <c r="P28" s="1526"/>
      <c r="Q28" s="1524" t="s">
        <v>168</v>
      </c>
      <c r="R28" s="1001"/>
    </row>
    <row r="29" spans="1:18" ht="15.75" customHeight="1">
      <c r="A29" s="1452"/>
      <c r="B29" s="1513"/>
      <c r="C29" s="1516"/>
      <c r="D29" s="1517"/>
      <c r="E29" s="1521"/>
      <c r="F29" s="1522"/>
      <c r="G29" s="1523"/>
      <c r="H29" s="1414"/>
      <c r="I29" s="1415"/>
      <c r="J29" s="1415"/>
      <c r="K29" s="1415"/>
      <c r="L29" s="1415"/>
      <c r="M29" s="1415"/>
      <c r="N29" s="1415"/>
      <c r="O29" s="1416"/>
      <c r="P29" s="1430"/>
      <c r="Q29" s="1525"/>
      <c r="R29" s="1001"/>
    </row>
    <row r="30" spans="1:18" ht="15.75" customHeight="1">
      <c r="A30" s="1446">
        <v>11</v>
      </c>
      <c r="B30" s="1512" t="str">
        <f t="shared" ref="B30" si="8">B28</f>
        <v>Ｒ4</v>
      </c>
      <c r="C30" s="1514"/>
      <c r="D30" s="1515"/>
      <c r="E30" s="1518"/>
      <c r="F30" s="1519"/>
      <c r="G30" s="1520"/>
      <c r="H30" s="1408"/>
      <c r="I30" s="1409"/>
      <c r="J30" s="1409"/>
      <c r="K30" s="1409"/>
      <c r="L30" s="1409"/>
      <c r="M30" s="1409"/>
      <c r="N30" s="1409"/>
      <c r="O30" s="1410"/>
      <c r="P30" s="1526"/>
      <c r="Q30" s="1524" t="s">
        <v>168</v>
      </c>
      <c r="R30" s="1001"/>
    </row>
    <row r="31" spans="1:18" ht="15.75" customHeight="1">
      <c r="A31" s="1449"/>
      <c r="B31" s="1513"/>
      <c r="C31" s="1516"/>
      <c r="D31" s="1517"/>
      <c r="E31" s="1521"/>
      <c r="F31" s="1522"/>
      <c r="G31" s="1523"/>
      <c r="H31" s="1414"/>
      <c r="I31" s="1415"/>
      <c r="J31" s="1415"/>
      <c r="K31" s="1415"/>
      <c r="L31" s="1415"/>
      <c r="M31" s="1415"/>
      <c r="N31" s="1415"/>
      <c r="O31" s="1416"/>
      <c r="P31" s="1430"/>
      <c r="Q31" s="1525"/>
      <c r="R31" s="1001"/>
    </row>
    <row r="32" spans="1:18" ht="15.75" customHeight="1">
      <c r="A32" s="1452">
        <v>12</v>
      </c>
      <c r="B32" s="1512" t="str">
        <f t="shared" ref="B32" si="9">B30</f>
        <v>Ｒ4</v>
      </c>
      <c r="C32" s="1514"/>
      <c r="D32" s="1515"/>
      <c r="E32" s="1518"/>
      <c r="F32" s="1519"/>
      <c r="G32" s="1520"/>
      <c r="H32" s="1408"/>
      <c r="I32" s="1409"/>
      <c r="J32" s="1409"/>
      <c r="K32" s="1409"/>
      <c r="L32" s="1409"/>
      <c r="M32" s="1409"/>
      <c r="N32" s="1409"/>
      <c r="O32" s="1410"/>
      <c r="P32" s="1526"/>
      <c r="Q32" s="1524" t="s">
        <v>168</v>
      </c>
      <c r="R32" s="1001"/>
    </row>
    <row r="33" spans="1:18" ht="15.75" customHeight="1">
      <c r="A33" s="1452"/>
      <c r="B33" s="1513"/>
      <c r="C33" s="1516"/>
      <c r="D33" s="1517"/>
      <c r="E33" s="1521"/>
      <c r="F33" s="1522"/>
      <c r="G33" s="1523"/>
      <c r="H33" s="1414"/>
      <c r="I33" s="1415"/>
      <c r="J33" s="1415"/>
      <c r="K33" s="1415"/>
      <c r="L33" s="1415"/>
      <c r="M33" s="1415"/>
      <c r="N33" s="1415"/>
      <c r="O33" s="1416"/>
      <c r="P33" s="1430"/>
      <c r="Q33" s="1525"/>
      <c r="R33" s="1001"/>
    </row>
    <row r="34" spans="1:18" ht="15.75" customHeight="1">
      <c r="A34" s="1446">
        <v>13</v>
      </c>
      <c r="B34" s="1512" t="str">
        <f t="shared" ref="B34" si="10">B32</f>
        <v>Ｒ4</v>
      </c>
      <c r="C34" s="1514"/>
      <c r="D34" s="1515"/>
      <c r="E34" s="1518"/>
      <c r="F34" s="1519"/>
      <c r="G34" s="1520"/>
      <c r="H34" s="1408"/>
      <c r="I34" s="1409"/>
      <c r="J34" s="1409"/>
      <c r="K34" s="1409"/>
      <c r="L34" s="1409"/>
      <c r="M34" s="1409"/>
      <c r="N34" s="1409"/>
      <c r="O34" s="1410"/>
      <c r="P34" s="1526"/>
      <c r="Q34" s="1524" t="s">
        <v>168</v>
      </c>
      <c r="R34" s="1001"/>
    </row>
    <row r="35" spans="1:18" ht="15.75" customHeight="1">
      <c r="A35" s="1449"/>
      <c r="B35" s="1513"/>
      <c r="C35" s="1516"/>
      <c r="D35" s="1517"/>
      <c r="E35" s="1521"/>
      <c r="F35" s="1522"/>
      <c r="G35" s="1523"/>
      <c r="H35" s="1414"/>
      <c r="I35" s="1415"/>
      <c r="J35" s="1415"/>
      <c r="K35" s="1415"/>
      <c r="L35" s="1415"/>
      <c r="M35" s="1415"/>
      <c r="N35" s="1415"/>
      <c r="O35" s="1416"/>
      <c r="P35" s="1430"/>
      <c r="Q35" s="1525"/>
      <c r="R35" s="1001"/>
    </row>
    <row r="36" spans="1:18" ht="15.75" customHeight="1">
      <c r="A36" s="1452">
        <v>14</v>
      </c>
      <c r="B36" s="1512" t="str">
        <f t="shared" ref="B36" si="11">B34</f>
        <v>Ｒ4</v>
      </c>
      <c r="C36" s="1514"/>
      <c r="D36" s="1515"/>
      <c r="E36" s="1518"/>
      <c r="F36" s="1519"/>
      <c r="G36" s="1520"/>
      <c r="H36" s="1408"/>
      <c r="I36" s="1409"/>
      <c r="J36" s="1409"/>
      <c r="K36" s="1409"/>
      <c r="L36" s="1409"/>
      <c r="M36" s="1409"/>
      <c r="N36" s="1409"/>
      <c r="O36" s="1410"/>
      <c r="P36" s="1526"/>
      <c r="Q36" s="1524" t="s">
        <v>168</v>
      </c>
      <c r="R36" s="1001"/>
    </row>
    <row r="37" spans="1:18" ht="15.75" customHeight="1">
      <c r="A37" s="1452"/>
      <c r="B37" s="1513"/>
      <c r="C37" s="1516"/>
      <c r="D37" s="1517"/>
      <c r="E37" s="1521"/>
      <c r="F37" s="1522"/>
      <c r="G37" s="1523"/>
      <c r="H37" s="1414"/>
      <c r="I37" s="1415"/>
      <c r="J37" s="1415"/>
      <c r="K37" s="1415"/>
      <c r="L37" s="1415"/>
      <c r="M37" s="1415"/>
      <c r="N37" s="1415"/>
      <c r="O37" s="1416"/>
      <c r="P37" s="1430"/>
      <c r="Q37" s="1525"/>
      <c r="R37" s="1001"/>
    </row>
    <row r="38" spans="1:18" ht="15.75" customHeight="1">
      <c r="A38" s="1446">
        <v>15</v>
      </c>
      <c r="B38" s="1512" t="str">
        <f t="shared" ref="B38" si="12">B36</f>
        <v>Ｒ4</v>
      </c>
      <c r="C38" s="1514"/>
      <c r="D38" s="1515"/>
      <c r="E38" s="1518"/>
      <c r="F38" s="1519"/>
      <c r="G38" s="1520"/>
      <c r="H38" s="1408"/>
      <c r="I38" s="1409"/>
      <c r="J38" s="1409"/>
      <c r="K38" s="1409"/>
      <c r="L38" s="1409"/>
      <c r="M38" s="1409"/>
      <c r="N38" s="1409"/>
      <c r="O38" s="1410"/>
      <c r="P38" s="1526"/>
      <c r="Q38" s="1524" t="s">
        <v>168</v>
      </c>
      <c r="R38" s="1001"/>
    </row>
    <row r="39" spans="1:18" ht="15.75" customHeight="1">
      <c r="A39" s="1449"/>
      <c r="B39" s="1513"/>
      <c r="C39" s="1516"/>
      <c r="D39" s="1517"/>
      <c r="E39" s="1521"/>
      <c r="F39" s="1522"/>
      <c r="G39" s="1523"/>
      <c r="H39" s="1414"/>
      <c r="I39" s="1415"/>
      <c r="J39" s="1415"/>
      <c r="K39" s="1415"/>
      <c r="L39" s="1415"/>
      <c r="M39" s="1415"/>
      <c r="N39" s="1415"/>
      <c r="O39" s="1416"/>
      <c r="P39" s="1430"/>
      <c r="Q39" s="1525"/>
      <c r="R39" s="1001"/>
    </row>
    <row r="40" spans="1:18" ht="15.75" customHeight="1">
      <c r="A40" s="1452">
        <v>16</v>
      </c>
      <c r="B40" s="1512" t="str">
        <f t="shared" ref="B40" si="13">B38</f>
        <v>Ｒ4</v>
      </c>
      <c r="C40" s="1514"/>
      <c r="D40" s="1515"/>
      <c r="E40" s="1518"/>
      <c r="F40" s="1519"/>
      <c r="G40" s="1520"/>
      <c r="H40" s="1408"/>
      <c r="I40" s="1409"/>
      <c r="J40" s="1409"/>
      <c r="K40" s="1409"/>
      <c r="L40" s="1409"/>
      <c r="M40" s="1409"/>
      <c r="N40" s="1409"/>
      <c r="O40" s="1410"/>
      <c r="P40" s="1526"/>
      <c r="Q40" s="1524" t="s">
        <v>168</v>
      </c>
      <c r="R40" s="1001"/>
    </row>
    <row r="41" spans="1:18" ht="15.75" customHeight="1">
      <c r="A41" s="1452"/>
      <c r="B41" s="1513"/>
      <c r="C41" s="1516"/>
      <c r="D41" s="1517"/>
      <c r="E41" s="1521"/>
      <c r="F41" s="1522"/>
      <c r="G41" s="1523"/>
      <c r="H41" s="1414"/>
      <c r="I41" s="1415"/>
      <c r="J41" s="1415"/>
      <c r="K41" s="1415"/>
      <c r="L41" s="1415"/>
      <c r="M41" s="1415"/>
      <c r="N41" s="1415"/>
      <c r="O41" s="1416"/>
      <c r="P41" s="1430"/>
      <c r="Q41" s="1525"/>
      <c r="R41" s="1001"/>
    </row>
    <row r="42" spans="1:18" ht="15.75" customHeight="1">
      <c r="A42" s="1446">
        <v>17</v>
      </c>
      <c r="B42" s="1512" t="str">
        <f t="shared" ref="B42" si="14">B40</f>
        <v>Ｒ4</v>
      </c>
      <c r="C42" s="1514"/>
      <c r="D42" s="1515"/>
      <c r="E42" s="1518"/>
      <c r="F42" s="1519"/>
      <c r="G42" s="1520"/>
      <c r="H42" s="1408"/>
      <c r="I42" s="1409"/>
      <c r="J42" s="1409"/>
      <c r="K42" s="1409"/>
      <c r="L42" s="1409"/>
      <c r="M42" s="1409"/>
      <c r="N42" s="1409"/>
      <c r="O42" s="1410"/>
      <c r="P42" s="1526"/>
      <c r="Q42" s="1524" t="s">
        <v>168</v>
      </c>
      <c r="R42" s="1001"/>
    </row>
    <row r="43" spans="1:18" ht="15.75" customHeight="1">
      <c r="A43" s="1449"/>
      <c r="B43" s="1513"/>
      <c r="C43" s="1516"/>
      <c r="D43" s="1517"/>
      <c r="E43" s="1521"/>
      <c r="F43" s="1522"/>
      <c r="G43" s="1523"/>
      <c r="H43" s="1414"/>
      <c r="I43" s="1415"/>
      <c r="J43" s="1415"/>
      <c r="K43" s="1415"/>
      <c r="L43" s="1415"/>
      <c r="M43" s="1415"/>
      <c r="N43" s="1415"/>
      <c r="O43" s="1416"/>
      <c r="P43" s="1430"/>
      <c r="Q43" s="1525"/>
      <c r="R43" s="1001"/>
    </row>
    <row r="44" spans="1:18" ht="15.75" customHeight="1">
      <c r="A44" s="1452">
        <v>18</v>
      </c>
      <c r="B44" s="1512" t="str">
        <f t="shared" ref="B44" si="15">B42</f>
        <v>Ｒ4</v>
      </c>
      <c r="C44" s="1514"/>
      <c r="D44" s="1515"/>
      <c r="E44" s="1518"/>
      <c r="F44" s="1519"/>
      <c r="G44" s="1520"/>
      <c r="H44" s="1408"/>
      <c r="I44" s="1409"/>
      <c r="J44" s="1409"/>
      <c r="K44" s="1409"/>
      <c r="L44" s="1409"/>
      <c r="M44" s="1409"/>
      <c r="N44" s="1409"/>
      <c r="O44" s="1410"/>
      <c r="P44" s="1526"/>
      <c r="Q44" s="1524" t="s">
        <v>168</v>
      </c>
      <c r="R44" s="1001"/>
    </row>
    <row r="45" spans="1:18" ht="15.75" customHeight="1">
      <c r="A45" s="1452"/>
      <c r="B45" s="1513"/>
      <c r="C45" s="1516"/>
      <c r="D45" s="1517"/>
      <c r="E45" s="1521"/>
      <c r="F45" s="1522"/>
      <c r="G45" s="1523"/>
      <c r="H45" s="1414"/>
      <c r="I45" s="1415"/>
      <c r="J45" s="1415"/>
      <c r="K45" s="1415"/>
      <c r="L45" s="1415"/>
      <c r="M45" s="1415"/>
      <c r="N45" s="1415"/>
      <c r="O45" s="1416"/>
      <c r="P45" s="1430"/>
      <c r="Q45" s="1525"/>
      <c r="R45" s="1001"/>
    </row>
    <row r="46" spans="1:18" ht="15.75" customHeight="1">
      <c r="A46" s="1446">
        <v>19</v>
      </c>
      <c r="B46" s="1512" t="str">
        <f t="shared" ref="B46" si="16">B44</f>
        <v>Ｒ4</v>
      </c>
      <c r="C46" s="1514"/>
      <c r="D46" s="1515"/>
      <c r="E46" s="1518"/>
      <c r="F46" s="1519"/>
      <c r="G46" s="1520"/>
      <c r="H46" s="1408"/>
      <c r="I46" s="1409"/>
      <c r="J46" s="1409"/>
      <c r="K46" s="1409"/>
      <c r="L46" s="1409"/>
      <c r="M46" s="1409"/>
      <c r="N46" s="1409"/>
      <c r="O46" s="1410"/>
      <c r="P46" s="1526"/>
      <c r="Q46" s="1524" t="s">
        <v>168</v>
      </c>
      <c r="R46" s="1001"/>
    </row>
    <row r="47" spans="1:18" ht="15.75" customHeight="1">
      <c r="A47" s="1449"/>
      <c r="B47" s="1513"/>
      <c r="C47" s="1516"/>
      <c r="D47" s="1517"/>
      <c r="E47" s="1521"/>
      <c r="F47" s="1522"/>
      <c r="G47" s="1523"/>
      <c r="H47" s="1414"/>
      <c r="I47" s="1415"/>
      <c r="J47" s="1415"/>
      <c r="K47" s="1415"/>
      <c r="L47" s="1415"/>
      <c r="M47" s="1415"/>
      <c r="N47" s="1415"/>
      <c r="O47" s="1416"/>
      <c r="P47" s="1430"/>
      <c r="Q47" s="1525"/>
      <c r="R47" s="1001"/>
    </row>
    <row r="48" spans="1:18" ht="15.75" customHeight="1">
      <c r="A48" s="1452">
        <v>20</v>
      </c>
      <c r="B48" s="1512" t="str">
        <f t="shared" ref="B48" si="17">B46</f>
        <v>Ｒ4</v>
      </c>
      <c r="C48" s="1514"/>
      <c r="D48" s="1515"/>
      <c r="E48" s="1518"/>
      <c r="F48" s="1519"/>
      <c r="G48" s="1520"/>
      <c r="H48" s="1408"/>
      <c r="I48" s="1409"/>
      <c r="J48" s="1409"/>
      <c r="K48" s="1409"/>
      <c r="L48" s="1409"/>
      <c r="M48" s="1409"/>
      <c r="N48" s="1409"/>
      <c r="O48" s="1410"/>
      <c r="P48" s="1526"/>
      <c r="Q48" s="1524" t="s">
        <v>168</v>
      </c>
      <c r="R48" s="1001"/>
    </row>
    <row r="49" spans="1:20" ht="15.75" customHeight="1">
      <c r="A49" s="1449"/>
      <c r="B49" s="1513"/>
      <c r="C49" s="1516"/>
      <c r="D49" s="1517"/>
      <c r="E49" s="1521"/>
      <c r="F49" s="1522"/>
      <c r="G49" s="1523"/>
      <c r="H49" s="1414"/>
      <c r="I49" s="1415"/>
      <c r="J49" s="1415"/>
      <c r="K49" s="1415"/>
      <c r="L49" s="1415"/>
      <c r="M49" s="1415"/>
      <c r="N49" s="1415"/>
      <c r="O49" s="1416"/>
      <c r="P49" s="1430"/>
      <c r="Q49" s="1525"/>
      <c r="R49" s="1001"/>
    </row>
    <row r="50" spans="1:20">
      <c r="A50" s="207" t="s">
        <v>104</v>
      </c>
      <c r="B50" s="1529" t="s">
        <v>528</v>
      </c>
      <c r="C50" s="1530"/>
      <c r="D50" s="1530"/>
      <c r="E50" s="1530"/>
      <c r="F50" s="1530"/>
      <c r="G50" s="1530"/>
      <c r="H50" s="1530"/>
      <c r="I50" s="1530"/>
      <c r="J50" s="1530"/>
      <c r="K50" s="1530"/>
      <c r="L50" s="1530"/>
      <c r="M50" s="1530"/>
      <c r="N50" s="1530"/>
      <c r="O50" s="1530"/>
      <c r="P50" s="1530"/>
      <c r="Q50" s="999"/>
      <c r="R50" s="516"/>
    </row>
    <row r="51" spans="1:20">
      <c r="A51" s="207" t="s">
        <v>105</v>
      </c>
      <c r="B51" s="1529" t="s">
        <v>119</v>
      </c>
      <c r="C51" s="1530"/>
      <c r="D51" s="1530"/>
      <c r="E51" s="1530"/>
      <c r="F51" s="1530"/>
      <c r="G51" s="1530"/>
      <c r="H51" s="1530"/>
      <c r="I51" s="1530"/>
      <c r="J51" s="1530"/>
      <c r="K51" s="1530"/>
      <c r="L51" s="1530"/>
      <c r="M51" s="1530"/>
      <c r="N51" s="1530"/>
      <c r="O51" s="1530"/>
      <c r="P51" s="1530"/>
      <c r="Q51" s="1530"/>
      <c r="R51" s="516"/>
    </row>
    <row r="52" spans="1:20" ht="15.75" customHeight="1"/>
    <row r="53" spans="1:20" ht="15.75" customHeight="1">
      <c r="A53" s="1392" t="str">
        <f>CONCATENATE("（様式-",INDEX(発注者入力シート!$B$27:$G$31,MATCH(発注者入力シート!L6,発注者入力シート!$C$27:$C$31,0),4),"-２）")</f>
        <v>（様式-３-２）</v>
      </c>
      <c r="B53" s="1392"/>
      <c r="C53" s="1392"/>
      <c r="D53" s="1392"/>
      <c r="E53" s="1392"/>
      <c r="F53" s="1392"/>
      <c r="Q53" s="345" t="s">
        <v>1255</v>
      </c>
      <c r="R53" s="273"/>
      <c r="S53" s="4" t="s">
        <v>393</v>
      </c>
      <c r="T53" s="4"/>
    </row>
    <row r="54" spans="1:20" ht="15.75" customHeight="1">
      <c r="A54" s="1392" t="str">
        <f>CONCATENATE("評価項目",INDEX(発注者入力シート!$B$27:$G$31,MATCH(発注者入力シート!L6,発注者入力シート!$C$27:$C$31,0),5),"-",INDEX(発注者入力シート!$B$27:$G$31,MATCH(発注者入力シート!L6,発注者入力シート!$C$27:$C$31,0),6))</f>
        <v>評価項目（２）-①</v>
      </c>
      <c r="B54" s="1392"/>
      <c r="C54" s="1392"/>
      <c r="D54" s="1392"/>
      <c r="E54" s="1392"/>
      <c r="Q54" s="188" t="str">
        <f>Q2</f>
        <v>【令和４年度完成工事分】</v>
      </c>
      <c r="S54" s="4" t="s">
        <v>394</v>
      </c>
      <c r="T54" s="4"/>
    </row>
    <row r="55" spans="1:20" ht="15.75" customHeight="1">
      <c r="A55" s="1407" t="s">
        <v>166</v>
      </c>
      <c r="B55" s="1407"/>
      <c r="C55" s="1407"/>
      <c r="D55" s="1407"/>
      <c r="E55" s="1407"/>
      <c r="F55" s="1407"/>
      <c r="G55" s="1407"/>
      <c r="H55" s="1407"/>
      <c r="I55" s="1407"/>
      <c r="J55" s="1407"/>
      <c r="K55" s="1407"/>
      <c r="L55" s="1407"/>
      <c r="M55" s="1407"/>
      <c r="N55" s="1407"/>
      <c r="O55" s="1407"/>
      <c r="P55" s="1407"/>
      <c r="Q55" s="1407"/>
      <c r="R55" s="267"/>
      <c r="S55" s="147"/>
      <c r="T55" s="4" t="s">
        <v>401</v>
      </c>
    </row>
    <row r="56" spans="1:20" ht="15.75" customHeight="1">
      <c r="A56" s="996"/>
      <c r="B56" s="996"/>
      <c r="C56" s="996"/>
      <c r="D56" s="996"/>
      <c r="E56" s="996"/>
      <c r="F56" s="996"/>
      <c r="G56" s="996"/>
      <c r="H56" s="996"/>
      <c r="I56" s="996"/>
      <c r="J56" s="996"/>
      <c r="K56" s="996"/>
      <c r="L56" s="996"/>
      <c r="M56" s="996"/>
      <c r="N56" s="996"/>
      <c r="O56" s="996"/>
      <c r="P56" s="996"/>
      <c r="Q56" s="996"/>
      <c r="R56" s="267"/>
      <c r="S56" s="135"/>
      <c r="T56" s="4" t="s">
        <v>396</v>
      </c>
    </row>
    <row r="57" spans="1:20" ht="15.75" customHeight="1">
      <c r="D57" s="1404" t="s">
        <v>793</v>
      </c>
      <c r="E57" s="1404"/>
      <c r="F57" s="1403" t="str">
        <f>IF(企業入力シート!C5="","",企業入力シート!C5)</f>
        <v>○○共同企業体</v>
      </c>
      <c r="G57" s="1403"/>
      <c r="H57" s="1403"/>
      <c r="I57" s="1403"/>
      <c r="J57" s="1403"/>
      <c r="K57" s="1403"/>
      <c r="L57" s="1403"/>
      <c r="M57" s="1403"/>
      <c r="N57" s="1403"/>
      <c r="O57" s="1403"/>
      <c r="P57" s="1403"/>
      <c r="Q57" s="1403"/>
      <c r="R57" s="1002"/>
      <c r="S57" s="190"/>
      <c r="T57" s="4"/>
    </row>
    <row r="58" spans="1:20" ht="15.75" customHeight="1">
      <c r="D58" s="1511" t="s">
        <v>796</v>
      </c>
      <c r="E58" s="1511"/>
      <c r="F58" s="1403" t="str">
        <f>IF(企業入力シート!C33="","",企業入力シート!C33)</f>
        <v/>
      </c>
      <c r="G58" s="1403"/>
      <c r="H58" s="1403"/>
      <c r="I58" s="1403"/>
      <c r="J58" s="1403"/>
      <c r="K58" s="1403"/>
      <c r="L58" s="1403"/>
      <c r="M58" s="1403"/>
      <c r="N58" s="1403"/>
      <c r="O58" s="1403"/>
      <c r="P58" s="1403"/>
      <c r="Q58" s="1403"/>
      <c r="S58" s="4" t="s">
        <v>397</v>
      </c>
      <c r="T58" s="4"/>
    </row>
    <row r="59" spans="1:20" ht="15.75" customHeight="1">
      <c r="S59" s="137"/>
      <c r="T59" s="4" t="s">
        <v>398</v>
      </c>
    </row>
    <row r="60" spans="1:20" ht="15.75" customHeight="1">
      <c r="A60" s="997" t="s">
        <v>20</v>
      </c>
      <c r="B60" s="1000" t="s">
        <v>22</v>
      </c>
      <c r="C60" s="1447" t="s">
        <v>24</v>
      </c>
      <c r="D60" s="1447"/>
      <c r="E60" s="1446" t="s">
        <v>25</v>
      </c>
      <c r="F60" s="1447"/>
      <c r="G60" s="1448"/>
      <c r="H60" s="1446" t="s">
        <v>26</v>
      </c>
      <c r="I60" s="1447"/>
      <c r="J60" s="1447"/>
      <c r="K60" s="1447"/>
      <c r="L60" s="1447"/>
      <c r="M60" s="1447"/>
      <c r="N60" s="1447"/>
      <c r="O60" s="1448"/>
      <c r="P60" s="1446" t="s">
        <v>108</v>
      </c>
      <c r="Q60" s="1448"/>
      <c r="R60" s="1001"/>
      <c r="S60" s="138"/>
      <c r="T60" s="4" t="s">
        <v>396</v>
      </c>
    </row>
    <row r="61" spans="1:20" ht="15.75" customHeight="1">
      <c r="A61" s="998" t="s">
        <v>21</v>
      </c>
      <c r="B61" s="1004" t="s">
        <v>23</v>
      </c>
      <c r="C61" s="1453"/>
      <c r="D61" s="1453"/>
      <c r="E61" s="1531" t="s">
        <v>748</v>
      </c>
      <c r="F61" s="1532"/>
      <c r="G61" s="1533"/>
      <c r="H61" s="1449"/>
      <c r="I61" s="1450"/>
      <c r="J61" s="1450"/>
      <c r="K61" s="1450"/>
      <c r="L61" s="1450"/>
      <c r="M61" s="1450"/>
      <c r="N61" s="1450"/>
      <c r="O61" s="1451"/>
      <c r="P61" s="1452" t="s">
        <v>107</v>
      </c>
      <c r="Q61" s="1454"/>
      <c r="R61" s="1001"/>
      <c r="S61" s="4"/>
      <c r="T61" s="4"/>
    </row>
    <row r="62" spans="1:20" ht="15.75" customHeight="1">
      <c r="A62" s="1446">
        <v>21</v>
      </c>
      <c r="B62" s="1512" t="str">
        <f>B48</f>
        <v>Ｒ4</v>
      </c>
      <c r="C62" s="1514"/>
      <c r="D62" s="1515"/>
      <c r="E62" s="1518"/>
      <c r="F62" s="1519"/>
      <c r="G62" s="1520"/>
      <c r="H62" s="1408"/>
      <c r="I62" s="1409"/>
      <c r="J62" s="1409"/>
      <c r="K62" s="1409"/>
      <c r="L62" s="1409"/>
      <c r="M62" s="1409"/>
      <c r="N62" s="1409"/>
      <c r="O62" s="1410"/>
      <c r="P62" s="1526"/>
      <c r="Q62" s="1524" t="s">
        <v>168</v>
      </c>
      <c r="R62" s="1001"/>
      <c r="S62" s="149" t="s">
        <v>399</v>
      </c>
      <c r="T62" s="4"/>
    </row>
    <row r="63" spans="1:20" ht="15.75" customHeight="1">
      <c r="A63" s="1449"/>
      <c r="B63" s="1513"/>
      <c r="C63" s="1516"/>
      <c r="D63" s="1517"/>
      <c r="E63" s="1521"/>
      <c r="F63" s="1522"/>
      <c r="G63" s="1523"/>
      <c r="H63" s="1414"/>
      <c r="I63" s="1415"/>
      <c r="J63" s="1415"/>
      <c r="K63" s="1415"/>
      <c r="L63" s="1415"/>
      <c r="M63" s="1415"/>
      <c r="N63" s="1415"/>
      <c r="O63" s="1416"/>
      <c r="P63" s="1430"/>
      <c r="Q63" s="1525"/>
      <c r="R63" s="1001"/>
      <c r="S63" s="149" t="s">
        <v>400</v>
      </c>
      <c r="T63" s="4"/>
    </row>
    <row r="64" spans="1:20" ht="15.75" customHeight="1">
      <c r="A64" s="1452">
        <v>22</v>
      </c>
      <c r="B64" s="1512" t="str">
        <f>B62</f>
        <v>Ｒ4</v>
      </c>
      <c r="C64" s="1514"/>
      <c r="D64" s="1515"/>
      <c r="E64" s="1518"/>
      <c r="F64" s="1519"/>
      <c r="G64" s="1520"/>
      <c r="H64" s="1408"/>
      <c r="I64" s="1409"/>
      <c r="J64" s="1409"/>
      <c r="K64" s="1409"/>
      <c r="L64" s="1409"/>
      <c r="M64" s="1409"/>
      <c r="N64" s="1409"/>
      <c r="O64" s="1410"/>
      <c r="P64" s="1526"/>
      <c r="Q64" s="1524" t="s">
        <v>168</v>
      </c>
      <c r="R64" s="1001"/>
    </row>
    <row r="65" spans="1:18" ht="15.75" customHeight="1">
      <c r="A65" s="1452"/>
      <c r="B65" s="1513"/>
      <c r="C65" s="1516"/>
      <c r="D65" s="1517"/>
      <c r="E65" s="1521"/>
      <c r="F65" s="1522"/>
      <c r="G65" s="1523"/>
      <c r="H65" s="1414"/>
      <c r="I65" s="1415"/>
      <c r="J65" s="1415"/>
      <c r="K65" s="1415"/>
      <c r="L65" s="1415"/>
      <c r="M65" s="1415"/>
      <c r="N65" s="1415"/>
      <c r="O65" s="1416"/>
      <c r="P65" s="1430"/>
      <c r="Q65" s="1525"/>
      <c r="R65" s="1001"/>
    </row>
    <row r="66" spans="1:18" ht="15.75" customHeight="1">
      <c r="A66" s="1446">
        <v>23</v>
      </c>
      <c r="B66" s="1512" t="str">
        <f t="shared" ref="B66" si="18">B64</f>
        <v>Ｒ4</v>
      </c>
      <c r="C66" s="1514"/>
      <c r="D66" s="1515"/>
      <c r="E66" s="1518"/>
      <c r="F66" s="1519"/>
      <c r="G66" s="1520"/>
      <c r="H66" s="1408"/>
      <c r="I66" s="1409"/>
      <c r="J66" s="1409"/>
      <c r="K66" s="1409"/>
      <c r="L66" s="1409"/>
      <c r="M66" s="1409"/>
      <c r="N66" s="1409"/>
      <c r="O66" s="1410"/>
      <c r="P66" s="1526"/>
      <c r="Q66" s="1524" t="s">
        <v>168</v>
      </c>
      <c r="R66" s="1001"/>
    </row>
    <row r="67" spans="1:18" ht="15.75" customHeight="1">
      <c r="A67" s="1449"/>
      <c r="B67" s="1513"/>
      <c r="C67" s="1516"/>
      <c r="D67" s="1517"/>
      <c r="E67" s="1521"/>
      <c r="F67" s="1522"/>
      <c r="G67" s="1523"/>
      <c r="H67" s="1414"/>
      <c r="I67" s="1415"/>
      <c r="J67" s="1415"/>
      <c r="K67" s="1415"/>
      <c r="L67" s="1415"/>
      <c r="M67" s="1415"/>
      <c r="N67" s="1415"/>
      <c r="O67" s="1416"/>
      <c r="P67" s="1430"/>
      <c r="Q67" s="1525"/>
      <c r="R67" s="1001"/>
    </row>
    <row r="68" spans="1:18" ht="15.75" customHeight="1">
      <c r="A68" s="1452">
        <v>24</v>
      </c>
      <c r="B68" s="1512" t="str">
        <f t="shared" ref="B68" si="19">B66</f>
        <v>Ｒ4</v>
      </c>
      <c r="C68" s="1514"/>
      <c r="D68" s="1515"/>
      <c r="E68" s="1518"/>
      <c r="F68" s="1519"/>
      <c r="G68" s="1520"/>
      <c r="H68" s="1408"/>
      <c r="I68" s="1409"/>
      <c r="J68" s="1409"/>
      <c r="K68" s="1409"/>
      <c r="L68" s="1409"/>
      <c r="M68" s="1409"/>
      <c r="N68" s="1409"/>
      <c r="O68" s="1410"/>
      <c r="P68" s="1526"/>
      <c r="Q68" s="1524" t="s">
        <v>168</v>
      </c>
      <c r="R68" s="1001"/>
    </row>
    <row r="69" spans="1:18" ht="15.75" customHeight="1">
      <c r="A69" s="1452"/>
      <c r="B69" s="1513"/>
      <c r="C69" s="1516"/>
      <c r="D69" s="1517"/>
      <c r="E69" s="1521"/>
      <c r="F69" s="1522"/>
      <c r="G69" s="1523"/>
      <c r="H69" s="1414"/>
      <c r="I69" s="1415"/>
      <c r="J69" s="1415"/>
      <c r="K69" s="1415"/>
      <c r="L69" s="1415"/>
      <c r="M69" s="1415"/>
      <c r="N69" s="1415"/>
      <c r="O69" s="1416"/>
      <c r="P69" s="1430"/>
      <c r="Q69" s="1525"/>
      <c r="R69" s="1001"/>
    </row>
    <row r="70" spans="1:18" ht="15.75" customHeight="1">
      <c r="A70" s="1446">
        <v>25</v>
      </c>
      <c r="B70" s="1512" t="str">
        <f t="shared" ref="B70" si="20">B68</f>
        <v>Ｒ4</v>
      </c>
      <c r="C70" s="1514"/>
      <c r="D70" s="1515"/>
      <c r="E70" s="1518"/>
      <c r="F70" s="1519"/>
      <c r="G70" s="1520"/>
      <c r="H70" s="1408"/>
      <c r="I70" s="1409"/>
      <c r="J70" s="1409"/>
      <c r="K70" s="1409"/>
      <c r="L70" s="1409"/>
      <c r="M70" s="1409"/>
      <c r="N70" s="1409"/>
      <c r="O70" s="1410"/>
      <c r="P70" s="1526"/>
      <c r="Q70" s="1524" t="s">
        <v>168</v>
      </c>
      <c r="R70" s="1001"/>
    </row>
    <row r="71" spans="1:18" ht="15.75" customHeight="1">
      <c r="A71" s="1449"/>
      <c r="B71" s="1513"/>
      <c r="C71" s="1516"/>
      <c r="D71" s="1517"/>
      <c r="E71" s="1521"/>
      <c r="F71" s="1522"/>
      <c r="G71" s="1523"/>
      <c r="H71" s="1414"/>
      <c r="I71" s="1415"/>
      <c r="J71" s="1415"/>
      <c r="K71" s="1415"/>
      <c r="L71" s="1415"/>
      <c r="M71" s="1415"/>
      <c r="N71" s="1415"/>
      <c r="O71" s="1416"/>
      <c r="P71" s="1430"/>
      <c r="Q71" s="1525"/>
      <c r="R71" s="1001"/>
    </row>
    <row r="72" spans="1:18" ht="15.75" customHeight="1">
      <c r="A72" s="1452">
        <v>26</v>
      </c>
      <c r="B72" s="1512" t="str">
        <f t="shared" ref="B72" si="21">B70</f>
        <v>Ｒ4</v>
      </c>
      <c r="C72" s="1514"/>
      <c r="D72" s="1515"/>
      <c r="E72" s="1518"/>
      <c r="F72" s="1519"/>
      <c r="G72" s="1520"/>
      <c r="H72" s="1408"/>
      <c r="I72" s="1409"/>
      <c r="J72" s="1409"/>
      <c r="K72" s="1409"/>
      <c r="L72" s="1409"/>
      <c r="M72" s="1409"/>
      <c r="N72" s="1409"/>
      <c r="O72" s="1410"/>
      <c r="P72" s="1526"/>
      <c r="Q72" s="1524" t="s">
        <v>168</v>
      </c>
      <c r="R72" s="1001"/>
    </row>
    <row r="73" spans="1:18" ht="15.75" customHeight="1">
      <c r="A73" s="1452"/>
      <c r="B73" s="1513"/>
      <c r="C73" s="1516"/>
      <c r="D73" s="1517"/>
      <c r="E73" s="1521"/>
      <c r="F73" s="1522"/>
      <c r="G73" s="1523"/>
      <c r="H73" s="1414"/>
      <c r="I73" s="1415"/>
      <c r="J73" s="1415"/>
      <c r="K73" s="1415"/>
      <c r="L73" s="1415"/>
      <c r="M73" s="1415"/>
      <c r="N73" s="1415"/>
      <c r="O73" s="1416"/>
      <c r="P73" s="1430"/>
      <c r="Q73" s="1525"/>
      <c r="R73" s="1001"/>
    </row>
    <row r="74" spans="1:18" ht="15.75" customHeight="1">
      <c r="A74" s="1446">
        <v>27</v>
      </c>
      <c r="B74" s="1512" t="str">
        <f t="shared" ref="B74" si="22">B72</f>
        <v>Ｒ4</v>
      </c>
      <c r="C74" s="1514"/>
      <c r="D74" s="1515"/>
      <c r="E74" s="1518"/>
      <c r="F74" s="1519"/>
      <c r="G74" s="1520"/>
      <c r="H74" s="1408"/>
      <c r="I74" s="1409"/>
      <c r="J74" s="1409"/>
      <c r="K74" s="1409"/>
      <c r="L74" s="1409"/>
      <c r="M74" s="1409"/>
      <c r="N74" s="1409"/>
      <c r="O74" s="1410"/>
      <c r="P74" s="1526"/>
      <c r="Q74" s="1524" t="s">
        <v>168</v>
      </c>
      <c r="R74" s="1001"/>
    </row>
    <row r="75" spans="1:18" ht="15.75" customHeight="1">
      <c r="A75" s="1449"/>
      <c r="B75" s="1513"/>
      <c r="C75" s="1516"/>
      <c r="D75" s="1517"/>
      <c r="E75" s="1521"/>
      <c r="F75" s="1522"/>
      <c r="G75" s="1523"/>
      <c r="H75" s="1414"/>
      <c r="I75" s="1415"/>
      <c r="J75" s="1415"/>
      <c r="K75" s="1415"/>
      <c r="L75" s="1415"/>
      <c r="M75" s="1415"/>
      <c r="N75" s="1415"/>
      <c r="O75" s="1416"/>
      <c r="P75" s="1430"/>
      <c r="Q75" s="1525"/>
      <c r="R75" s="1001"/>
    </row>
    <row r="76" spans="1:18" ht="15.75" customHeight="1">
      <c r="A76" s="1452">
        <v>28</v>
      </c>
      <c r="B76" s="1512" t="str">
        <f t="shared" ref="B76" si="23">B74</f>
        <v>Ｒ4</v>
      </c>
      <c r="C76" s="1514"/>
      <c r="D76" s="1515"/>
      <c r="E76" s="1518"/>
      <c r="F76" s="1519"/>
      <c r="G76" s="1520"/>
      <c r="H76" s="1408"/>
      <c r="I76" s="1409"/>
      <c r="J76" s="1409"/>
      <c r="K76" s="1409"/>
      <c r="L76" s="1409"/>
      <c r="M76" s="1409"/>
      <c r="N76" s="1409"/>
      <c r="O76" s="1410"/>
      <c r="P76" s="1526"/>
      <c r="Q76" s="1524" t="s">
        <v>168</v>
      </c>
      <c r="R76" s="1001"/>
    </row>
    <row r="77" spans="1:18" ht="15.75" customHeight="1">
      <c r="A77" s="1452"/>
      <c r="B77" s="1513"/>
      <c r="C77" s="1516"/>
      <c r="D77" s="1517"/>
      <c r="E77" s="1521"/>
      <c r="F77" s="1522"/>
      <c r="G77" s="1523"/>
      <c r="H77" s="1414"/>
      <c r="I77" s="1415"/>
      <c r="J77" s="1415"/>
      <c r="K77" s="1415"/>
      <c r="L77" s="1415"/>
      <c r="M77" s="1415"/>
      <c r="N77" s="1415"/>
      <c r="O77" s="1416"/>
      <c r="P77" s="1430"/>
      <c r="Q77" s="1525"/>
      <c r="R77" s="1001"/>
    </row>
    <row r="78" spans="1:18" ht="15.75" customHeight="1">
      <c r="A78" s="1446">
        <v>29</v>
      </c>
      <c r="B78" s="1512" t="str">
        <f t="shared" ref="B78" si="24">B76</f>
        <v>Ｒ4</v>
      </c>
      <c r="C78" s="1514"/>
      <c r="D78" s="1515"/>
      <c r="E78" s="1518"/>
      <c r="F78" s="1519"/>
      <c r="G78" s="1520"/>
      <c r="H78" s="1408"/>
      <c r="I78" s="1409"/>
      <c r="J78" s="1409"/>
      <c r="K78" s="1409"/>
      <c r="L78" s="1409"/>
      <c r="M78" s="1409"/>
      <c r="N78" s="1409"/>
      <c r="O78" s="1410"/>
      <c r="P78" s="1526"/>
      <c r="Q78" s="1524" t="s">
        <v>168</v>
      </c>
      <c r="R78" s="1001"/>
    </row>
    <row r="79" spans="1:18" ht="15.75" customHeight="1">
      <c r="A79" s="1449"/>
      <c r="B79" s="1513"/>
      <c r="C79" s="1516"/>
      <c r="D79" s="1517"/>
      <c r="E79" s="1521"/>
      <c r="F79" s="1522"/>
      <c r="G79" s="1523"/>
      <c r="H79" s="1414"/>
      <c r="I79" s="1415"/>
      <c r="J79" s="1415"/>
      <c r="K79" s="1415"/>
      <c r="L79" s="1415"/>
      <c r="M79" s="1415"/>
      <c r="N79" s="1415"/>
      <c r="O79" s="1416"/>
      <c r="P79" s="1430"/>
      <c r="Q79" s="1525"/>
      <c r="R79" s="1001"/>
    </row>
    <row r="80" spans="1:18" ht="15.75" customHeight="1">
      <c r="A80" s="1452">
        <v>30</v>
      </c>
      <c r="B80" s="1512" t="str">
        <f t="shared" ref="B80" si="25">B78</f>
        <v>Ｒ4</v>
      </c>
      <c r="C80" s="1514"/>
      <c r="D80" s="1515"/>
      <c r="E80" s="1518"/>
      <c r="F80" s="1519"/>
      <c r="G80" s="1520"/>
      <c r="H80" s="1408"/>
      <c r="I80" s="1409"/>
      <c r="J80" s="1409"/>
      <c r="K80" s="1409"/>
      <c r="L80" s="1409"/>
      <c r="M80" s="1409"/>
      <c r="N80" s="1409"/>
      <c r="O80" s="1410"/>
      <c r="P80" s="1526"/>
      <c r="Q80" s="1524" t="s">
        <v>168</v>
      </c>
      <c r="R80" s="1001"/>
    </row>
    <row r="81" spans="1:18" ht="15.75" customHeight="1">
      <c r="A81" s="1452"/>
      <c r="B81" s="1513"/>
      <c r="C81" s="1516"/>
      <c r="D81" s="1517"/>
      <c r="E81" s="1521"/>
      <c r="F81" s="1522"/>
      <c r="G81" s="1523"/>
      <c r="H81" s="1414"/>
      <c r="I81" s="1415"/>
      <c r="J81" s="1415"/>
      <c r="K81" s="1415"/>
      <c r="L81" s="1415"/>
      <c r="M81" s="1415"/>
      <c r="N81" s="1415"/>
      <c r="O81" s="1416"/>
      <c r="P81" s="1430"/>
      <c r="Q81" s="1525"/>
      <c r="R81" s="1001"/>
    </row>
    <row r="82" spans="1:18" ht="15.75" customHeight="1">
      <c r="A82" s="1446">
        <v>31</v>
      </c>
      <c r="B82" s="1512" t="str">
        <f t="shared" ref="B82" si="26">B80</f>
        <v>Ｒ4</v>
      </c>
      <c r="C82" s="1514"/>
      <c r="D82" s="1515"/>
      <c r="E82" s="1518"/>
      <c r="F82" s="1519"/>
      <c r="G82" s="1520"/>
      <c r="H82" s="1408"/>
      <c r="I82" s="1409"/>
      <c r="J82" s="1409"/>
      <c r="K82" s="1409"/>
      <c r="L82" s="1409"/>
      <c r="M82" s="1409"/>
      <c r="N82" s="1409"/>
      <c r="O82" s="1410"/>
      <c r="P82" s="1526"/>
      <c r="Q82" s="1524" t="s">
        <v>168</v>
      </c>
      <c r="R82" s="1001"/>
    </row>
    <row r="83" spans="1:18" ht="15.75" customHeight="1">
      <c r="A83" s="1449"/>
      <c r="B83" s="1513"/>
      <c r="C83" s="1516"/>
      <c r="D83" s="1517"/>
      <c r="E83" s="1521"/>
      <c r="F83" s="1522"/>
      <c r="G83" s="1523"/>
      <c r="H83" s="1414"/>
      <c r="I83" s="1415"/>
      <c r="J83" s="1415"/>
      <c r="K83" s="1415"/>
      <c r="L83" s="1415"/>
      <c r="M83" s="1415"/>
      <c r="N83" s="1415"/>
      <c r="O83" s="1416"/>
      <c r="P83" s="1430"/>
      <c r="Q83" s="1525"/>
      <c r="R83" s="1001"/>
    </row>
    <row r="84" spans="1:18" ht="15.75" customHeight="1">
      <c r="A84" s="1452">
        <v>32</v>
      </c>
      <c r="B84" s="1512" t="str">
        <f t="shared" ref="B84" si="27">B82</f>
        <v>Ｒ4</v>
      </c>
      <c r="C84" s="1514"/>
      <c r="D84" s="1515"/>
      <c r="E84" s="1518"/>
      <c r="F84" s="1519"/>
      <c r="G84" s="1520"/>
      <c r="H84" s="1408"/>
      <c r="I84" s="1409"/>
      <c r="J84" s="1409"/>
      <c r="K84" s="1409"/>
      <c r="L84" s="1409"/>
      <c r="M84" s="1409"/>
      <c r="N84" s="1409"/>
      <c r="O84" s="1410"/>
      <c r="P84" s="1526"/>
      <c r="Q84" s="1524" t="s">
        <v>168</v>
      </c>
      <c r="R84" s="1001"/>
    </row>
    <row r="85" spans="1:18" ht="15.75" customHeight="1">
      <c r="A85" s="1452"/>
      <c r="B85" s="1513"/>
      <c r="C85" s="1516"/>
      <c r="D85" s="1517"/>
      <c r="E85" s="1521"/>
      <c r="F85" s="1522"/>
      <c r="G85" s="1523"/>
      <c r="H85" s="1414"/>
      <c r="I85" s="1415"/>
      <c r="J85" s="1415"/>
      <c r="K85" s="1415"/>
      <c r="L85" s="1415"/>
      <c r="M85" s="1415"/>
      <c r="N85" s="1415"/>
      <c r="O85" s="1416"/>
      <c r="P85" s="1430"/>
      <c r="Q85" s="1525"/>
      <c r="R85" s="1001"/>
    </row>
    <row r="86" spans="1:18" ht="15.75" customHeight="1">
      <c r="A86" s="1446">
        <v>33</v>
      </c>
      <c r="B86" s="1512" t="str">
        <f t="shared" ref="B86" si="28">B84</f>
        <v>Ｒ4</v>
      </c>
      <c r="C86" s="1514"/>
      <c r="D86" s="1515"/>
      <c r="E86" s="1518"/>
      <c r="F86" s="1519"/>
      <c r="G86" s="1520"/>
      <c r="H86" s="1408"/>
      <c r="I86" s="1409"/>
      <c r="J86" s="1409"/>
      <c r="K86" s="1409"/>
      <c r="L86" s="1409"/>
      <c r="M86" s="1409"/>
      <c r="N86" s="1409"/>
      <c r="O86" s="1410"/>
      <c r="P86" s="1526"/>
      <c r="Q86" s="1524" t="s">
        <v>168</v>
      </c>
      <c r="R86" s="1001"/>
    </row>
    <row r="87" spans="1:18" ht="15.75" customHeight="1">
      <c r="A87" s="1449"/>
      <c r="B87" s="1513"/>
      <c r="C87" s="1516"/>
      <c r="D87" s="1517"/>
      <c r="E87" s="1521"/>
      <c r="F87" s="1522"/>
      <c r="G87" s="1523"/>
      <c r="H87" s="1414"/>
      <c r="I87" s="1415"/>
      <c r="J87" s="1415"/>
      <c r="K87" s="1415"/>
      <c r="L87" s="1415"/>
      <c r="M87" s="1415"/>
      <c r="N87" s="1415"/>
      <c r="O87" s="1416"/>
      <c r="P87" s="1430"/>
      <c r="Q87" s="1525"/>
      <c r="R87" s="1001"/>
    </row>
    <row r="88" spans="1:18" ht="15.75" customHeight="1">
      <c r="A88" s="1452">
        <v>34</v>
      </c>
      <c r="B88" s="1512" t="str">
        <f t="shared" ref="B88" si="29">B86</f>
        <v>Ｒ4</v>
      </c>
      <c r="C88" s="1514"/>
      <c r="D88" s="1515"/>
      <c r="E88" s="1518"/>
      <c r="F88" s="1519"/>
      <c r="G88" s="1520"/>
      <c r="H88" s="1408"/>
      <c r="I88" s="1409"/>
      <c r="J88" s="1409"/>
      <c r="K88" s="1409"/>
      <c r="L88" s="1409"/>
      <c r="M88" s="1409"/>
      <c r="N88" s="1409"/>
      <c r="O88" s="1410"/>
      <c r="P88" s="1526"/>
      <c r="Q88" s="1524" t="s">
        <v>168</v>
      </c>
      <c r="R88" s="1001"/>
    </row>
    <row r="89" spans="1:18" ht="15.75" customHeight="1">
      <c r="A89" s="1452"/>
      <c r="B89" s="1513"/>
      <c r="C89" s="1516"/>
      <c r="D89" s="1517"/>
      <c r="E89" s="1521"/>
      <c r="F89" s="1522"/>
      <c r="G89" s="1523"/>
      <c r="H89" s="1414"/>
      <c r="I89" s="1415"/>
      <c r="J89" s="1415"/>
      <c r="K89" s="1415"/>
      <c r="L89" s="1415"/>
      <c r="M89" s="1415"/>
      <c r="N89" s="1415"/>
      <c r="O89" s="1416"/>
      <c r="P89" s="1430"/>
      <c r="Q89" s="1525"/>
      <c r="R89" s="1001"/>
    </row>
    <row r="90" spans="1:18" ht="15.75" customHeight="1">
      <c r="A90" s="1446">
        <v>35</v>
      </c>
      <c r="B90" s="1512" t="str">
        <f t="shared" ref="B90" si="30">B88</f>
        <v>Ｒ4</v>
      </c>
      <c r="C90" s="1514"/>
      <c r="D90" s="1515"/>
      <c r="E90" s="1518"/>
      <c r="F90" s="1519"/>
      <c r="G90" s="1520"/>
      <c r="H90" s="1408"/>
      <c r="I90" s="1409"/>
      <c r="J90" s="1409"/>
      <c r="K90" s="1409"/>
      <c r="L90" s="1409"/>
      <c r="M90" s="1409"/>
      <c r="N90" s="1409"/>
      <c r="O90" s="1410"/>
      <c r="P90" s="1526"/>
      <c r="Q90" s="1524" t="s">
        <v>168</v>
      </c>
      <c r="R90" s="1001"/>
    </row>
    <row r="91" spans="1:18" ht="15.75" customHeight="1">
      <c r="A91" s="1449"/>
      <c r="B91" s="1513"/>
      <c r="C91" s="1516"/>
      <c r="D91" s="1517"/>
      <c r="E91" s="1521"/>
      <c r="F91" s="1522"/>
      <c r="G91" s="1523"/>
      <c r="H91" s="1414"/>
      <c r="I91" s="1415"/>
      <c r="J91" s="1415"/>
      <c r="K91" s="1415"/>
      <c r="L91" s="1415"/>
      <c r="M91" s="1415"/>
      <c r="N91" s="1415"/>
      <c r="O91" s="1416"/>
      <c r="P91" s="1430"/>
      <c r="Q91" s="1525"/>
      <c r="R91" s="1001"/>
    </row>
    <row r="92" spans="1:18" ht="15.75" customHeight="1">
      <c r="A92" s="1452">
        <v>36</v>
      </c>
      <c r="B92" s="1512" t="str">
        <f t="shared" ref="B92" si="31">B90</f>
        <v>Ｒ4</v>
      </c>
      <c r="C92" s="1514"/>
      <c r="D92" s="1515"/>
      <c r="E92" s="1518"/>
      <c r="F92" s="1519"/>
      <c r="G92" s="1520"/>
      <c r="H92" s="1408"/>
      <c r="I92" s="1409"/>
      <c r="J92" s="1409"/>
      <c r="K92" s="1409"/>
      <c r="L92" s="1409"/>
      <c r="M92" s="1409"/>
      <c r="N92" s="1409"/>
      <c r="O92" s="1410"/>
      <c r="P92" s="1526"/>
      <c r="Q92" s="1524" t="s">
        <v>168</v>
      </c>
      <c r="R92" s="1001"/>
    </row>
    <row r="93" spans="1:18" ht="15.75" customHeight="1">
      <c r="A93" s="1452"/>
      <c r="B93" s="1513"/>
      <c r="C93" s="1516"/>
      <c r="D93" s="1517"/>
      <c r="E93" s="1521"/>
      <c r="F93" s="1522"/>
      <c r="G93" s="1523"/>
      <c r="H93" s="1414"/>
      <c r="I93" s="1415"/>
      <c r="J93" s="1415"/>
      <c r="K93" s="1415"/>
      <c r="L93" s="1415"/>
      <c r="M93" s="1415"/>
      <c r="N93" s="1415"/>
      <c r="O93" s="1416"/>
      <c r="P93" s="1430"/>
      <c r="Q93" s="1525"/>
      <c r="R93" s="1001"/>
    </row>
    <row r="94" spans="1:18" ht="15.75" customHeight="1">
      <c r="A94" s="1446">
        <v>37</v>
      </c>
      <c r="B94" s="1512" t="str">
        <f t="shared" ref="B94" si="32">B92</f>
        <v>Ｒ4</v>
      </c>
      <c r="C94" s="1514"/>
      <c r="D94" s="1515"/>
      <c r="E94" s="1518"/>
      <c r="F94" s="1519"/>
      <c r="G94" s="1520"/>
      <c r="H94" s="1408"/>
      <c r="I94" s="1409"/>
      <c r="J94" s="1409"/>
      <c r="K94" s="1409"/>
      <c r="L94" s="1409"/>
      <c r="M94" s="1409"/>
      <c r="N94" s="1409"/>
      <c r="O94" s="1410"/>
      <c r="P94" s="1526"/>
      <c r="Q94" s="1524" t="s">
        <v>168</v>
      </c>
      <c r="R94" s="1001"/>
    </row>
    <row r="95" spans="1:18" ht="15.75" customHeight="1">
      <c r="A95" s="1449"/>
      <c r="B95" s="1513"/>
      <c r="C95" s="1516"/>
      <c r="D95" s="1517"/>
      <c r="E95" s="1521"/>
      <c r="F95" s="1522"/>
      <c r="G95" s="1523"/>
      <c r="H95" s="1414"/>
      <c r="I95" s="1415"/>
      <c r="J95" s="1415"/>
      <c r="K95" s="1415"/>
      <c r="L95" s="1415"/>
      <c r="M95" s="1415"/>
      <c r="N95" s="1415"/>
      <c r="O95" s="1416"/>
      <c r="P95" s="1430"/>
      <c r="Q95" s="1525"/>
      <c r="R95" s="1001"/>
    </row>
    <row r="96" spans="1:18" ht="15.75" customHeight="1">
      <c r="A96" s="1452">
        <v>38</v>
      </c>
      <c r="B96" s="1512" t="str">
        <f t="shared" ref="B96" si="33">B94</f>
        <v>Ｒ4</v>
      </c>
      <c r="C96" s="1514"/>
      <c r="D96" s="1515"/>
      <c r="E96" s="1518"/>
      <c r="F96" s="1519"/>
      <c r="G96" s="1520"/>
      <c r="H96" s="1408"/>
      <c r="I96" s="1409"/>
      <c r="J96" s="1409"/>
      <c r="K96" s="1409"/>
      <c r="L96" s="1409"/>
      <c r="M96" s="1409"/>
      <c r="N96" s="1409"/>
      <c r="O96" s="1410"/>
      <c r="P96" s="1526"/>
      <c r="Q96" s="1524" t="s">
        <v>168</v>
      </c>
      <c r="R96" s="1001"/>
    </row>
    <row r="97" spans="1:20" ht="15.75" customHeight="1">
      <c r="A97" s="1452"/>
      <c r="B97" s="1513"/>
      <c r="C97" s="1516"/>
      <c r="D97" s="1517"/>
      <c r="E97" s="1521"/>
      <c r="F97" s="1522"/>
      <c r="G97" s="1523"/>
      <c r="H97" s="1414"/>
      <c r="I97" s="1415"/>
      <c r="J97" s="1415"/>
      <c r="K97" s="1415"/>
      <c r="L97" s="1415"/>
      <c r="M97" s="1415"/>
      <c r="N97" s="1415"/>
      <c r="O97" s="1416"/>
      <c r="P97" s="1430"/>
      <c r="Q97" s="1525"/>
      <c r="R97" s="1001"/>
    </row>
    <row r="98" spans="1:20" ht="15.75" customHeight="1">
      <c r="A98" s="1446">
        <v>39</v>
      </c>
      <c r="B98" s="1512" t="str">
        <f t="shared" ref="B98" si="34">B96</f>
        <v>Ｒ4</v>
      </c>
      <c r="C98" s="1514"/>
      <c r="D98" s="1515"/>
      <c r="E98" s="1518"/>
      <c r="F98" s="1519"/>
      <c r="G98" s="1520"/>
      <c r="H98" s="1408"/>
      <c r="I98" s="1409"/>
      <c r="J98" s="1409"/>
      <c r="K98" s="1409"/>
      <c r="L98" s="1409"/>
      <c r="M98" s="1409"/>
      <c r="N98" s="1409"/>
      <c r="O98" s="1410"/>
      <c r="P98" s="1526"/>
      <c r="Q98" s="1524" t="s">
        <v>168</v>
      </c>
      <c r="R98" s="1001"/>
    </row>
    <row r="99" spans="1:20" ht="15.75" customHeight="1">
      <c r="A99" s="1449"/>
      <c r="B99" s="1513"/>
      <c r="C99" s="1516"/>
      <c r="D99" s="1517"/>
      <c r="E99" s="1521"/>
      <c r="F99" s="1522"/>
      <c r="G99" s="1523"/>
      <c r="H99" s="1414"/>
      <c r="I99" s="1415"/>
      <c r="J99" s="1415"/>
      <c r="K99" s="1415"/>
      <c r="L99" s="1415"/>
      <c r="M99" s="1415"/>
      <c r="N99" s="1415"/>
      <c r="O99" s="1416"/>
      <c r="P99" s="1430"/>
      <c r="Q99" s="1525"/>
      <c r="R99" s="1001"/>
    </row>
    <row r="100" spans="1:20" ht="15.75" customHeight="1">
      <c r="A100" s="1527">
        <v>40</v>
      </c>
      <c r="B100" s="1512" t="str">
        <f t="shared" ref="B100" si="35">B98</f>
        <v>Ｒ4</v>
      </c>
      <c r="C100" s="1514"/>
      <c r="D100" s="1515"/>
      <c r="E100" s="1518"/>
      <c r="F100" s="1519"/>
      <c r="G100" s="1520"/>
      <c r="H100" s="1408"/>
      <c r="I100" s="1409"/>
      <c r="J100" s="1409"/>
      <c r="K100" s="1409"/>
      <c r="L100" s="1409"/>
      <c r="M100" s="1409"/>
      <c r="N100" s="1409"/>
      <c r="O100" s="1410"/>
      <c r="P100" s="1526"/>
      <c r="Q100" s="1524" t="s">
        <v>168</v>
      </c>
      <c r="R100" s="1001"/>
    </row>
    <row r="101" spans="1:20" ht="15.75" customHeight="1">
      <c r="A101" s="1528"/>
      <c r="B101" s="1513"/>
      <c r="C101" s="1516"/>
      <c r="D101" s="1517"/>
      <c r="E101" s="1521"/>
      <c r="F101" s="1522"/>
      <c r="G101" s="1523"/>
      <c r="H101" s="1414"/>
      <c r="I101" s="1415"/>
      <c r="J101" s="1415"/>
      <c r="K101" s="1415"/>
      <c r="L101" s="1415"/>
      <c r="M101" s="1415"/>
      <c r="N101" s="1415"/>
      <c r="O101" s="1416"/>
      <c r="P101" s="1430"/>
      <c r="Q101" s="1525"/>
      <c r="R101" s="1001"/>
    </row>
    <row r="102" spans="1:20">
      <c r="A102" s="207" t="s">
        <v>104</v>
      </c>
      <c r="B102" s="1529" t="s">
        <v>528</v>
      </c>
      <c r="C102" s="1530"/>
      <c r="D102" s="1530"/>
      <c r="E102" s="1530"/>
      <c r="F102" s="1530"/>
      <c r="G102" s="1530"/>
      <c r="H102" s="1530"/>
      <c r="I102" s="1530"/>
      <c r="J102" s="1530"/>
      <c r="K102" s="1530"/>
      <c r="L102" s="1530"/>
      <c r="M102" s="1530"/>
      <c r="N102" s="1530"/>
      <c r="O102" s="1530"/>
      <c r="P102" s="1530"/>
      <c r="Q102" s="999"/>
      <c r="R102" s="516"/>
    </row>
    <row r="103" spans="1:20" ht="15.75" customHeight="1">
      <c r="A103" s="207" t="s">
        <v>105</v>
      </c>
      <c r="B103" s="1529" t="s">
        <v>119</v>
      </c>
      <c r="C103" s="1530"/>
      <c r="D103" s="1530"/>
      <c r="E103" s="1530"/>
      <c r="F103" s="1530"/>
      <c r="G103" s="1530"/>
      <c r="H103" s="1530"/>
      <c r="I103" s="1530"/>
      <c r="J103" s="1530"/>
      <c r="K103" s="1530"/>
      <c r="L103" s="1530"/>
      <c r="M103" s="1530"/>
      <c r="N103" s="1530"/>
      <c r="O103" s="1530"/>
      <c r="P103" s="1530"/>
      <c r="Q103" s="1530"/>
      <c r="R103" s="516"/>
    </row>
    <row r="104" spans="1:20" ht="15.75" customHeight="1">
      <c r="A104" s="415"/>
      <c r="B104" s="415"/>
      <c r="C104" s="415"/>
      <c r="D104" s="415"/>
      <c r="E104" s="415"/>
      <c r="F104" s="415"/>
      <c r="G104" s="415"/>
      <c r="H104" s="415"/>
      <c r="I104" s="415"/>
      <c r="J104" s="415"/>
      <c r="K104" s="415"/>
      <c r="L104" s="415"/>
      <c r="M104" s="415"/>
      <c r="N104" s="415"/>
      <c r="O104" s="415"/>
      <c r="P104" s="415"/>
      <c r="Q104" s="415"/>
    </row>
    <row r="105" spans="1:20" ht="15.75" customHeight="1">
      <c r="A105" s="1392" t="str">
        <f>CONCATENATE("（様式-",INDEX(発注者入力シート!$B$27:$G$31,MATCH(発注者入力シート!L6,発注者入力シート!$C$27:$C$31,0),4),"-２）")</f>
        <v>（様式-３-２）</v>
      </c>
      <c r="B105" s="1392"/>
      <c r="C105" s="1392"/>
      <c r="D105" s="1392"/>
      <c r="E105" s="1392"/>
      <c r="F105" s="1392"/>
      <c r="Q105" s="345" t="s">
        <v>1255</v>
      </c>
      <c r="R105" s="273"/>
      <c r="S105" s="4" t="s">
        <v>393</v>
      </c>
      <c r="T105" s="4"/>
    </row>
    <row r="106" spans="1:20" ht="15.75" customHeight="1">
      <c r="A106" s="1392" t="str">
        <f>CONCATENATE("評価項目",INDEX(発注者入力シート!$B$27:$G$31,MATCH(発注者入力シート!L6,発注者入力シート!$C$27:$C$31,0),5),"-",INDEX(発注者入力シート!$B$27:$G$31,MATCH(発注者入力シート!L6,発注者入力シート!$C$27:$C$31,0),6))</f>
        <v>評価項目（２）-①</v>
      </c>
      <c r="B106" s="1392"/>
      <c r="C106" s="1392"/>
      <c r="D106" s="1392"/>
      <c r="E106" s="1392"/>
      <c r="Q106" s="188" t="str">
        <f>Q2</f>
        <v>【令和４年度完成工事分】</v>
      </c>
      <c r="S106" s="4" t="s">
        <v>394</v>
      </c>
      <c r="T106" s="4"/>
    </row>
    <row r="107" spans="1:20" ht="15.75" customHeight="1">
      <c r="A107" s="1407" t="s">
        <v>167</v>
      </c>
      <c r="B107" s="1407"/>
      <c r="C107" s="1407"/>
      <c r="D107" s="1407"/>
      <c r="E107" s="1407"/>
      <c r="F107" s="1407"/>
      <c r="G107" s="1407"/>
      <c r="H107" s="1407"/>
      <c r="I107" s="1407"/>
      <c r="J107" s="1407"/>
      <c r="K107" s="1407"/>
      <c r="L107" s="1407"/>
      <c r="M107" s="1407"/>
      <c r="N107" s="1407"/>
      <c r="O107" s="1407"/>
      <c r="P107" s="1407"/>
      <c r="Q107" s="1407"/>
      <c r="R107" s="267"/>
      <c r="S107" s="147"/>
      <c r="T107" s="4" t="s">
        <v>401</v>
      </c>
    </row>
    <row r="108" spans="1:20" ht="15.75" customHeight="1">
      <c r="A108" s="996"/>
      <c r="B108" s="996"/>
      <c r="C108" s="996"/>
      <c r="D108" s="996"/>
      <c r="E108" s="996"/>
      <c r="F108" s="996"/>
      <c r="G108" s="996"/>
      <c r="H108" s="996"/>
      <c r="I108" s="996"/>
      <c r="J108" s="996"/>
      <c r="K108" s="996"/>
      <c r="L108" s="996"/>
      <c r="M108" s="996"/>
      <c r="N108" s="996"/>
      <c r="O108" s="996"/>
      <c r="P108" s="996"/>
      <c r="Q108" s="996"/>
      <c r="R108" s="267"/>
      <c r="S108" s="135"/>
      <c r="T108" s="4" t="s">
        <v>396</v>
      </c>
    </row>
    <row r="109" spans="1:20" ht="15.75" customHeight="1">
      <c r="D109" s="1404" t="s">
        <v>793</v>
      </c>
      <c r="E109" s="1404"/>
      <c r="F109" s="1403" t="str">
        <f>IF(企業入力シート!C5="","",企業入力シート!C5)</f>
        <v>○○共同企業体</v>
      </c>
      <c r="G109" s="1403"/>
      <c r="H109" s="1403"/>
      <c r="I109" s="1403"/>
      <c r="J109" s="1403"/>
      <c r="K109" s="1403"/>
      <c r="L109" s="1403"/>
      <c r="M109" s="1403"/>
      <c r="N109" s="1403"/>
      <c r="O109" s="1403"/>
      <c r="P109" s="1403"/>
      <c r="Q109" s="1403"/>
      <c r="R109" s="1002"/>
      <c r="S109" s="190"/>
      <c r="T109" s="4"/>
    </row>
    <row r="110" spans="1:20" ht="15.75" customHeight="1">
      <c r="D110" s="1511" t="s">
        <v>796</v>
      </c>
      <c r="E110" s="1511"/>
      <c r="F110" s="1403" t="str">
        <f>IF(企業入力シート!C33="","",企業入力シート!C33)</f>
        <v/>
      </c>
      <c r="G110" s="1403"/>
      <c r="H110" s="1403"/>
      <c r="I110" s="1403"/>
      <c r="J110" s="1403"/>
      <c r="K110" s="1403"/>
      <c r="L110" s="1403"/>
      <c r="M110" s="1403"/>
      <c r="N110" s="1403"/>
      <c r="O110" s="1403"/>
      <c r="P110" s="1403"/>
      <c r="Q110" s="1403"/>
      <c r="S110" s="4" t="s">
        <v>397</v>
      </c>
      <c r="T110" s="4"/>
    </row>
    <row r="111" spans="1:20" ht="15.75" customHeight="1">
      <c r="S111" s="137"/>
      <c r="T111" s="4" t="s">
        <v>398</v>
      </c>
    </row>
    <row r="112" spans="1:20" ht="15.75" customHeight="1">
      <c r="A112" s="997" t="s">
        <v>20</v>
      </c>
      <c r="B112" s="1000" t="s">
        <v>22</v>
      </c>
      <c r="C112" s="1447" t="s">
        <v>24</v>
      </c>
      <c r="D112" s="1447"/>
      <c r="E112" s="1446" t="s">
        <v>25</v>
      </c>
      <c r="F112" s="1447"/>
      <c r="G112" s="1448"/>
      <c r="H112" s="1446" t="s">
        <v>26</v>
      </c>
      <c r="I112" s="1447"/>
      <c r="J112" s="1447"/>
      <c r="K112" s="1447"/>
      <c r="L112" s="1447"/>
      <c r="M112" s="1447"/>
      <c r="N112" s="1447"/>
      <c r="O112" s="1448"/>
      <c r="P112" s="1446" t="s">
        <v>108</v>
      </c>
      <c r="Q112" s="1448"/>
      <c r="R112" s="1001"/>
      <c r="S112" s="138"/>
      <c r="T112" s="4" t="s">
        <v>396</v>
      </c>
    </row>
    <row r="113" spans="1:20" ht="15.75" customHeight="1">
      <c r="A113" s="998" t="s">
        <v>21</v>
      </c>
      <c r="B113" s="1004" t="s">
        <v>23</v>
      </c>
      <c r="C113" s="1453"/>
      <c r="D113" s="1453"/>
      <c r="E113" s="1531" t="s">
        <v>748</v>
      </c>
      <c r="F113" s="1532"/>
      <c r="G113" s="1533"/>
      <c r="H113" s="1449"/>
      <c r="I113" s="1450"/>
      <c r="J113" s="1450"/>
      <c r="K113" s="1450"/>
      <c r="L113" s="1450"/>
      <c r="M113" s="1450"/>
      <c r="N113" s="1450"/>
      <c r="O113" s="1451"/>
      <c r="P113" s="1452" t="s">
        <v>107</v>
      </c>
      <c r="Q113" s="1454"/>
      <c r="R113" s="1001"/>
      <c r="S113" s="4"/>
      <c r="T113" s="4"/>
    </row>
    <row r="114" spans="1:20" ht="15.75" customHeight="1">
      <c r="A114" s="1446">
        <v>41</v>
      </c>
      <c r="B114" s="1512" t="str">
        <f>B100</f>
        <v>Ｒ4</v>
      </c>
      <c r="C114" s="1514"/>
      <c r="D114" s="1515"/>
      <c r="E114" s="1518"/>
      <c r="F114" s="1519"/>
      <c r="G114" s="1520"/>
      <c r="H114" s="1408"/>
      <c r="I114" s="1409"/>
      <c r="J114" s="1409"/>
      <c r="K114" s="1409"/>
      <c r="L114" s="1409"/>
      <c r="M114" s="1409"/>
      <c r="N114" s="1409"/>
      <c r="O114" s="1410"/>
      <c r="P114" s="1526"/>
      <c r="Q114" s="1524" t="s">
        <v>168</v>
      </c>
      <c r="R114" s="1001"/>
      <c r="S114" s="149" t="s">
        <v>399</v>
      </c>
      <c r="T114" s="4"/>
    </row>
    <row r="115" spans="1:20" ht="15.75" customHeight="1">
      <c r="A115" s="1449"/>
      <c r="B115" s="1513"/>
      <c r="C115" s="1516"/>
      <c r="D115" s="1517"/>
      <c r="E115" s="1521"/>
      <c r="F115" s="1522"/>
      <c r="G115" s="1523"/>
      <c r="H115" s="1414"/>
      <c r="I115" s="1415"/>
      <c r="J115" s="1415"/>
      <c r="K115" s="1415"/>
      <c r="L115" s="1415"/>
      <c r="M115" s="1415"/>
      <c r="N115" s="1415"/>
      <c r="O115" s="1416"/>
      <c r="P115" s="1430"/>
      <c r="Q115" s="1525"/>
      <c r="R115" s="1001"/>
      <c r="S115" s="149" t="s">
        <v>400</v>
      </c>
      <c r="T115" s="4"/>
    </row>
    <row r="116" spans="1:20" ht="15.75" customHeight="1">
      <c r="A116" s="1452">
        <v>42</v>
      </c>
      <c r="B116" s="1512" t="str">
        <f>B114</f>
        <v>Ｒ4</v>
      </c>
      <c r="C116" s="1514"/>
      <c r="D116" s="1515"/>
      <c r="E116" s="1518"/>
      <c r="F116" s="1519"/>
      <c r="G116" s="1520"/>
      <c r="H116" s="1408"/>
      <c r="I116" s="1409"/>
      <c r="J116" s="1409"/>
      <c r="K116" s="1409"/>
      <c r="L116" s="1409"/>
      <c r="M116" s="1409"/>
      <c r="N116" s="1409"/>
      <c r="O116" s="1410"/>
      <c r="P116" s="1526"/>
      <c r="Q116" s="1524" t="s">
        <v>168</v>
      </c>
      <c r="R116" s="1001"/>
    </row>
    <row r="117" spans="1:20" ht="15.75" customHeight="1">
      <c r="A117" s="1452"/>
      <c r="B117" s="1513"/>
      <c r="C117" s="1516"/>
      <c r="D117" s="1517"/>
      <c r="E117" s="1521"/>
      <c r="F117" s="1522"/>
      <c r="G117" s="1523"/>
      <c r="H117" s="1414"/>
      <c r="I117" s="1415"/>
      <c r="J117" s="1415"/>
      <c r="K117" s="1415"/>
      <c r="L117" s="1415"/>
      <c r="M117" s="1415"/>
      <c r="N117" s="1415"/>
      <c r="O117" s="1416"/>
      <c r="P117" s="1430"/>
      <c r="Q117" s="1525"/>
      <c r="R117" s="1001"/>
    </row>
    <row r="118" spans="1:20" ht="15.75" customHeight="1">
      <c r="A118" s="1446">
        <v>43</v>
      </c>
      <c r="B118" s="1512" t="str">
        <f t="shared" ref="B118" si="36">B116</f>
        <v>Ｒ4</v>
      </c>
      <c r="C118" s="1514"/>
      <c r="D118" s="1515"/>
      <c r="E118" s="1518"/>
      <c r="F118" s="1519"/>
      <c r="G118" s="1520"/>
      <c r="H118" s="1408"/>
      <c r="I118" s="1409"/>
      <c r="J118" s="1409"/>
      <c r="K118" s="1409"/>
      <c r="L118" s="1409"/>
      <c r="M118" s="1409"/>
      <c r="N118" s="1409"/>
      <c r="O118" s="1410"/>
      <c r="P118" s="1526"/>
      <c r="Q118" s="1524" t="s">
        <v>168</v>
      </c>
      <c r="R118" s="1001"/>
    </row>
    <row r="119" spans="1:20" ht="15.75" customHeight="1">
      <c r="A119" s="1449"/>
      <c r="B119" s="1513"/>
      <c r="C119" s="1516"/>
      <c r="D119" s="1517"/>
      <c r="E119" s="1521"/>
      <c r="F119" s="1522"/>
      <c r="G119" s="1523"/>
      <c r="H119" s="1414"/>
      <c r="I119" s="1415"/>
      <c r="J119" s="1415"/>
      <c r="K119" s="1415"/>
      <c r="L119" s="1415"/>
      <c r="M119" s="1415"/>
      <c r="N119" s="1415"/>
      <c r="O119" s="1416"/>
      <c r="P119" s="1430"/>
      <c r="Q119" s="1525"/>
      <c r="R119" s="1001"/>
    </row>
    <row r="120" spans="1:20" ht="15.75" customHeight="1">
      <c r="A120" s="1452">
        <v>44</v>
      </c>
      <c r="B120" s="1512" t="str">
        <f t="shared" ref="B120" si="37">B118</f>
        <v>Ｒ4</v>
      </c>
      <c r="C120" s="1514"/>
      <c r="D120" s="1515"/>
      <c r="E120" s="1518"/>
      <c r="F120" s="1519"/>
      <c r="G120" s="1520"/>
      <c r="H120" s="1408"/>
      <c r="I120" s="1409"/>
      <c r="J120" s="1409"/>
      <c r="K120" s="1409"/>
      <c r="L120" s="1409"/>
      <c r="M120" s="1409"/>
      <c r="N120" s="1409"/>
      <c r="O120" s="1410"/>
      <c r="P120" s="1526"/>
      <c r="Q120" s="1524" t="s">
        <v>168</v>
      </c>
      <c r="R120" s="1001"/>
    </row>
    <row r="121" spans="1:20" ht="15.75" customHeight="1">
      <c r="A121" s="1452"/>
      <c r="B121" s="1513"/>
      <c r="C121" s="1516"/>
      <c r="D121" s="1517"/>
      <c r="E121" s="1521"/>
      <c r="F121" s="1522"/>
      <c r="G121" s="1523"/>
      <c r="H121" s="1414"/>
      <c r="I121" s="1415"/>
      <c r="J121" s="1415"/>
      <c r="K121" s="1415"/>
      <c r="L121" s="1415"/>
      <c r="M121" s="1415"/>
      <c r="N121" s="1415"/>
      <c r="O121" s="1416"/>
      <c r="P121" s="1430"/>
      <c r="Q121" s="1525"/>
      <c r="R121" s="1001"/>
    </row>
    <row r="122" spans="1:20" ht="15.75" customHeight="1">
      <c r="A122" s="1446">
        <v>45</v>
      </c>
      <c r="B122" s="1512" t="str">
        <f t="shared" ref="B122" si="38">B120</f>
        <v>Ｒ4</v>
      </c>
      <c r="C122" s="1514"/>
      <c r="D122" s="1515"/>
      <c r="E122" s="1518"/>
      <c r="F122" s="1519"/>
      <c r="G122" s="1520"/>
      <c r="H122" s="1408"/>
      <c r="I122" s="1409"/>
      <c r="J122" s="1409"/>
      <c r="K122" s="1409"/>
      <c r="L122" s="1409"/>
      <c r="M122" s="1409"/>
      <c r="N122" s="1409"/>
      <c r="O122" s="1410"/>
      <c r="P122" s="1526"/>
      <c r="Q122" s="1524" t="s">
        <v>168</v>
      </c>
      <c r="R122" s="1001"/>
    </row>
    <row r="123" spans="1:20" ht="15.75" customHeight="1">
      <c r="A123" s="1449"/>
      <c r="B123" s="1513"/>
      <c r="C123" s="1516"/>
      <c r="D123" s="1517"/>
      <c r="E123" s="1521"/>
      <c r="F123" s="1522"/>
      <c r="G123" s="1523"/>
      <c r="H123" s="1414"/>
      <c r="I123" s="1415"/>
      <c r="J123" s="1415"/>
      <c r="K123" s="1415"/>
      <c r="L123" s="1415"/>
      <c r="M123" s="1415"/>
      <c r="N123" s="1415"/>
      <c r="O123" s="1416"/>
      <c r="P123" s="1430"/>
      <c r="Q123" s="1525"/>
      <c r="R123" s="1001"/>
    </row>
    <row r="124" spans="1:20" ht="15.75" customHeight="1">
      <c r="A124" s="1452">
        <v>46</v>
      </c>
      <c r="B124" s="1512" t="str">
        <f t="shared" ref="B124" si="39">B122</f>
        <v>Ｒ4</v>
      </c>
      <c r="C124" s="1514"/>
      <c r="D124" s="1515"/>
      <c r="E124" s="1518"/>
      <c r="F124" s="1519"/>
      <c r="G124" s="1520"/>
      <c r="H124" s="1408"/>
      <c r="I124" s="1409"/>
      <c r="J124" s="1409"/>
      <c r="K124" s="1409"/>
      <c r="L124" s="1409"/>
      <c r="M124" s="1409"/>
      <c r="N124" s="1409"/>
      <c r="O124" s="1410"/>
      <c r="P124" s="1526"/>
      <c r="Q124" s="1524" t="s">
        <v>168</v>
      </c>
      <c r="R124" s="1001"/>
    </row>
    <row r="125" spans="1:20" ht="15.75" customHeight="1">
      <c r="A125" s="1452"/>
      <c r="B125" s="1513"/>
      <c r="C125" s="1516"/>
      <c r="D125" s="1517"/>
      <c r="E125" s="1521"/>
      <c r="F125" s="1522"/>
      <c r="G125" s="1523"/>
      <c r="H125" s="1414"/>
      <c r="I125" s="1415"/>
      <c r="J125" s="1415"/>
      <c r="K125" s="1415"/>
      <c r="L125" s="1415"/>
      <c r="M125" s="1415"/>
      <c r="N125" s="1415"/>
      <c r="O125" s="1416"/>
      <c r="P125" s="1430"/>
      <c r="Q125" s="1525"/>
      <c r="R125" s="1001"/>
    </row>
    <row r="126" spans="1:20" ht="15.75" customHeight="1">
      <c r="A126" s="1446">
        <v>47</v>
      </c>
      <c r="B126" s="1512" t="str">
        <f t="shared" ref="B126" si="40">B124</f>
        <v>Ｒ4</v>
      </c>
      <c r="C126" s="1514"/>
      <c r="D126" s="1515"/>
      <c r="E126" s="1518"/>
      <c r="F126" s="1519"/>
      <c r="G126" s="1520"/>
      <c r="H126" s="1408"/>
      <c r="I126" s="1409"/>
      <c r="J126" s="1409"/>
      <c r="K126" s="1409"/>
      <c r="L126" s="1409"/>
      <c r="M126" s="1409"/>
      <c r="N126" s="1409"/>
      <c r="O126" s="1410"/>
      <c r="P126" s="1526"/>
      <c r="Q126" s="1524" t="s">
        <v>168</v>
      </c>
      <c r="R126" s="1001"/>
    </row>
    <row r="127" spans="1:20" ht="15.75" customHeight="1">
      <c r="A127" s="1449"/>
      <c r="B127" s="1513"/>
      <c r="C127" s="1516"/>
      <c r="D127" s="1517"/>
      <c r="E127" s="1521"/>
      <c r="F127" s="1522"/>
      <c r="G127" s="1523"/>
      <c r="H127" s="1414"/>
      <c r="I127" s="1415"/>
      <c r="J127" s="1415"/>
      <c r="K127" s="1415"/>
      <c r="L127" s="1415"/>
      <c r="M127" s="1415"/>
      <c r="N127" s="1415"/>
      <c r="O127" s="1416"/>
      <c r="P127" s="1430"/>
      <c r="Q127" s="1525"/>
      <c r="R127" s="1001"/>
    </row>
    <row r="128" spans="1:20" ht="15.75" customHeight="1">
      <c r="A128" s="1452">
        <v>48</v>
      </c>
      <c r="B128" s="1512" t="str">
        <f t="shared" ref="B128" si="41">B126</f>
        <v>Ｒ4</v>
      </c>
      <c r="C128" s="1514"/>
      <c r="D128" s="1515"/>
      <c r="E128" s="1518"/>
      <c r="F128" s="1519"/>
      <c r="G128" s="1520"/>
      <c r="H128" s="1408"/>
      <c r="I128" s="1409"/>
      <c r="J128" s="1409"/>
      <c r="K128" s="1409"/>
      <c r="L128" s="1409"/>
      <c r="M128" s="1409"/>
      <c r="N128" s="1409"/>
      <c r="O128" s="1410"/>
      <c r="P128" s="1526"/>
      <c r="Q128" s="1524" t="s">
        <v>168</v>
      </c>
      <c r="R128" s="1001"/>
    </row>
    <row r="129" spans="1:18" ht="15.75" customHeight="1">
      <c r="A129" s="1452"/>
      <c r="B129" s="1513"/>
      <c r="C129" s="1516"/>
      <c r="D129" s="1517"/>
      <c r="E129" s="1521"/>
      <c r="F129" s="1522"/>
      <c r="G129" s="1523"/>
      <c r="H129" s="1414"/>
      <c r="I129" s="1415"/>
      <c r="J129" s="1415"/>
      <c r="K129" s="1415"/>
      <c r="L129" s="1415"/>
      <c r="M129" s="1415"/>
      <c r="N129" s="1415"/>
      <c r="O129" s="1416"/>
      <c r="P129" s="1430"/>
      <c r="Q129" s="1525"/>
      <c r="R129" s="1001"/>
    </row>
    <row r="130" spans="1:18" ht="15.75" customHeight="1">
      <c r="A130" s="1446">
        <v>49</v>
      </c>
      <c r="B130" s="1512" t="str">
        <f t="shared" ref="B130" si="42">B128</f>
        <v>Ｒ4</v>
      </c>
      <c r="C130" s="1514"/>
      <c r="D130" s="1515"/>
      <c r="E130" s="1518"/>
      <c r="F130" s="1519"/>
      <c r="G130" s="1520"/>
      <c r="H130" s="1408"/>
      <c r="I130" s="1409"/>
      <c r="J130" s="1409"/>
      <c r="K130" s="1409"/>
      <c r="L130" s="1409"/>
      <c r="M130" s="1409"/>
      <c r="N130" s="1409"/>
      <c r="O130" s="1410"/>
      <c r="P130" s="1526"/>
      <c r="Q130" s="1524" t="s">
        <v>168</v>
      </c>
      <c r="R130" s="1001"/>
    </row>
    <row r="131" spans="1:18" ht="15.75" customHeight="1">
      <c r="A131" s="1449"/>
      <c r="B131" s="1513"/>
      <c r="C131" s="1516"/>
      <c r="D131" s="1517"/>
      <c r="E131" s="1521"/>
      <c r="F131" s="1522"/>
      <c r="G131" s="1523"/>
      <c r="H131" s="1414"/>
      <c r="I131" s="1415"/>
      <c r="J131" s="1415"/>
      <c r="K131" s="1415"/>
      <c r="L131" s="1415"/>
      <c r="M131" s="1415"/>
      <c r="N131" s="1415"/>
      <c r="O131" s="1416"/>
      <c r="P131" s="1430"/>
      <c r="Q131" s="1525"/>
      <c r="R131" s="1001"/>
    </row>
    <row r="132" spans="1:18" ht="15.75" customHeight="1">
      <c r="A132" s="1452">
        <v>50</v>
      </c>
      <c r="B132" s="1512" t="str">
        <f t="shared" ref="B132" si="43">B130</f>
        <v>Ｒ4</v>
      </c>
      <c r="C132" s="1514"/>
      <c r="D132" s="1515"/>
      <c r="E132" s="1518"/>
      <c r="F132" s="1519"/>
      <c r="G132" s="1520"/>
      <c r="H132" s="1408"/>
      <c r="I132" s="1409"/>
      <c r="J132" s="1409"/>
      <c r="K132" s="1409"/>
      <c r="L132" s="1409"/>
      <c r="M132" s="1409"/>
      <c r="N132" s="1409"/>
      <c r="O132" s="1410"/>
      <c r="P132" s="1526"/>
      <c r="Q132" s="1524" t="s">
        <v>168</v>
      </c>
      <c r="R132" s="1001"/>
    </row>
    <row r="133" spans="1:18" ht="15.75" customHeight="1">
      <c r="A133" s="1452"/>
      <c r="B133" s="1513"/>
      <c r="C133" s="1516"/>
      <c r="D133" s="1517"/>
      <c r="E133" s="1521"/>
      <c r="F133" s="1522"/>
      <c r="G133" s="1523"/>
      <c r="H133" s="1414"/>
      <c r="I133" s="1415"/>
      <c r="J133" s="1415"/>
      <c r="K133" s="1415"/>
      <c r="L133" s="1415"/>
      <c r="M133" s="1415"/>
      <c r="N133" s="1415"/>
      <c r="O133" s="1416"/>
      <c r="P133" s="1430"/>
      <c r="Q133" s="1525"/>
      <c r="R133" s="1001"/>
    </row>
    <row r="134" spans="1:18" ht="15.75" customHeight="1">
      <c r="A134" s="1446">
        <v>51</v>
      </c>
      <c r="B134" s="1512" t="str">
        <f t="shared" ref="B134" si="44">B132</f>
        <v>Ｒ4</v>
      </c>
      <c r="C134" s="1514"/>
      <c r="D134" s="1515"/>
      <c r="E134" s="1518"/>
      <c r="F134" s="1519"/>
      <c r="G134" s="1520"/>
      <c r="H134" s="1408"/>
      <c r="I134" s="1409"/>
      <c r="J134" s="1409"/>
      <c r="K134" s="1409"/>
      <c r="L134" s="1409"/>
      <c r="M134" s="1409"/>
      <c r="N134" s="1409"/>
      <c r="O134" s="1410"/>
      <c r="P134" s="1526"/>
      <c r="Q134" s="1524" t="s">
        <v>168</v>
      </c>
      <c r="R134" s="1001"/>
    </row>
    <row r="135" spans="1:18" ht="15.75" customHeight="1">
      <c r="A135" s="1449"/>
      <c r="B135" s="1513"/>
      <c r="C135" s="1516"/>
      <c r="D135" s="1517"/>
      <c r="E135" s="1521"/>
      <c r="F135" s="1522"/>
      <c r="G135" s="1523"/>
      <c r="H135" s="1414"/>
      <c r="I135" s="1415"/>
      <c r="J135" s="1415"/>
      <c r="K135" s="1415"/>
      <c r="L135" s="1415"/>
      <c r="M135" s="1415"/>
      <c r="N135" s="1415"/>
      <c r="O135" s="1416"/>
      <c r="P135" s="1430"/>
      <c r="Q135" s="1525"/>
      <c r="R135" s="1001"/>
    </row>
    <row r="136" spans="1:18" ht="15.75" customHeight="1">
      <c r="A136" s="1452">
        <v>52</v>
      </c>
      <c r="B136" s="1512" t="str">
        <f t="shared" ref="B136" si="45">B134</f>
        <v>Ｒ4</v>
      </c>
      <c r="C136" s="1514"/>
      <c r="D136" s="1515"/>
      <c r="E136" s="1518"/>
      <c r="F136" s="1519"/>
      <c r="G136" s="1520"/>
      <c r="H136" s="1408"/>
      <c r="I136" s="1409"/>
      <c r="J136" s="1409"/>
      <c r="K136" s="1409"/>
      <c r="L136" s="1409"/>
      <c r="M136" s="1409"/>
      <c r="N136" s="1409"/>
      <c r="O136" s="1410"/>
      <c r="P136" s="1526"/>
      <c r="Q136" s="1524" t="s">
        <v>168</v>
      </c>
      <c r="R136" s="1001"/>
    </row>
    <row r="137" spans="1:18" ht="15.75" customHeight="1">
      <c r="A137" s="1452"/>
      <c r="B137" s="1513"/>
      <c r="C137" s="1516"/>
      <c r="D137" s="1517"/>
      <c r="E137" s="1521"/>
      <c r="F137" s="1522"/>
      <c r="G137" s="1523"/>
      <c r="H137" s="1414"/>
      <c r="I137" s="1415"/>
      <c r="J137" s="1415"/>
      <c r="K137" s="1415"/>
      <c r="L137" s="1415"/>
      <c r="M137" s="1415"/>
      <c r="N137" s="1415"/>
      <c r="O137" s="1416"/>
      <c r="P137" s="1430"/>
      <c r="Q137" s="1525"/>
      <c r="R137" s="1001"/>
    </row>
    <row r="138" spans="1:18" ht="15.75" customHeight="1">
      <c r="A138" s="1446">
        <v>53</v>
      </c>
      <c r="B138" s="1512" t="str">
        <f t="shared" ref="B138" si="46">B136</f>
        <v>Ｒ4</v>
      </c>
      <c r="C138" s="1514"/>
      <c r="D138" s="1515"/>
      <c r="E138" s="1518"/>
      <c r="F138" s="1519"/>
      <c r="G138" s="1520"/>
      <c r="H138" s="1408"/>
      <c r="I138" s="1409"/>
      <c r="J138" s="1409"/>
      <c r="K138" s="1409"/>
      <c r="L138" s="1409"/>
      <c r="M138" s="1409"/>
      <c r="N138" s="1409"/>
      <c r="O138" s="1410"/>
      <c r="P138" s="1526"/>
      <c r="Q138" s="1524" t="s">
        <v>168</v>
      </c>
      <c r="R138" s="1001"/>
    </row>
    <row r="139" spans="1:18" ht="15.75" customHeight="1">
      <c r="A139" s="1449"/>
      <c r="B139" s="1513"/>
      <c r="C139" s="1516"/>
      <c r="D139" s="1517"/>
      <c r="E139" s="1521"/>
      <c r="F139" s="1522"/>
      <c r="G139" s="1523"/>
      <c r="H139" s="1414"/>
      <c r="I139" s="1415"/>
      <c r="J139" s="1415"/>
      <c r="K139" s="1415"/>
      <c r="L139" s="1415"/>
      <c r="M139" s="1415"/>
      <c r="N139" s="1415"/>
      <c r="O139" s="1416"/>
      <c r="P139" s="1430"/>
      <c r="Q139" s="1525"/>
      <c r="R139" s="1001"/>
    </row>
    <row r="140" spans="1:18" ht="15.75" customHeight="1">
      <c r="A140" s="1452">
        <v>54</v>
      </c>
      <c r="B140" s="1512" t="str">
        <f t="shared" ref="B140" si="47">B138</f>
        <v>Ｒ4</v>
      </c>
      <c r="C140" s="1514"/>
      <c r="D140" s="1515"/>
      <c r="E140" s="1518"/>
      <c r="F140" s="1519"/>
      <c r="G140" s="1520"/>
      <c r="H140" s="1408"/>
      <c r="I140" s="1409"/>
      <c r="J140" s="1409"/>
      <c r="K140" s="1409"/>
      <c r="L140" s="1409"/>
      <c r="M140" s="1409"/>
      <c r="N140" s="1409"/>
      <c r="O140" s="1410"/>
      <c r="P140" s="1526"/>
      <c r="Q140" s="1524" t="s">
        <v>168</v>
      </c>
      <c r="R140" s="1001"/>
    </row>
    <row r="141" spans="1:18" ht="15.75" customHeight="1">
      <c r="A141" s="1452"/>
      <c r="B141" s="1513"/>
      <c r="C141" s="1516"/>
      <c r="D141" s="1517"/>
      <c r="E141" s="1521"/>
      <c r="F141" s="1522"/>
      <c r="G141" s="1523"/>
      <c r="H141" s="1414"/>
      <c r="I141" s="1415"/>
      <c r="J141" s="1415"/>
      <c r="K141" s="1415"/>
      <c r="L141" s="1415"/>
      <c r="M141" s="1415"/>
      <c r="N141" s="1415"/>
      <c r="O141" s="1416"/>
      <c r="P141" s="1430"/>
      <c r="Q141" s="1525"/>
      <c r="R141" s="1001"/>
    </row>
    <row r="142" spans="1:18" ht="15.75" customHeight="1">
      <c r="A142" s="1446">
        <v>55</v>
      </c>
      <c r="B142" s="1512" t="str">
        <f t="shared" ref="B142" si="48">B140</f>
        <v>Ｒ4</v>
      </c>
      <c r="C142" s="1514"/>
      <c r="D142" s="1515"/>
      <c r="E142" s="1518"/>
      <c r="F142" s="1519"/>
      <c r="G142" s="1520"/>
      <c r="H142" s="1408"/>
      <c r="I142" s="1409"/>
      <c r="J142" s="1409"/>
      <c r="K142" s="1409"/>
      <c r="L142" s="1409"/>
      <c r="M142" s="1409"/>
      <c r="N142" s="1409"/>
      <c r="O142" s="1410"/>
      <c r="P142" s="1526"/>
      <c r="Q142" s="1524" t="s">
        <v>168</v>
      </c>
      <c r="R142" s="1001"/>
    </row>
    <row r="143" spans="1:18" ht="15.75" customHeight="1">
      <c r="A143" s="1449"/>
      <c r="B143" s="1513"/>
      <c r="C143" s="1516"/>
      <c r="D143" s="1517"/>
      <c r="E143" s="1521"/>
      <c r="F143" s="1522"/>
      <c r="G143" s="1523"/>
      <c r="H143" s="1414"/>
      <c r="I143" s="1415"/>
      <c r="J143" s="1415"/>
      <c r="K143" s="1415"/>
      <c r="L143" s="1415"/>
      <c r="M143" s="1415"/>
      <c r="N143" s="1415"/>
      <c r="O143" s="1416"/>
      <c r="P143" s="1430"/>
      <c r="Q143" s="1525"/>
      <c r="R143" s="1001"/>
    </row>
    <row r="144" spans="1:18" ht="15.75" customHeight="1">
      <c r="A144" s="1452">
        <v>56</v>
      </c>
      <c r="B144" s="1512" t="str">
        <f t="shared" ref="B144" si="49">B142</f>
        <v>Ｒ4</v>
      </c>
      <c r="C144" s="1514"/>
      <c r="D144" s="1515"/>
      <c r="E144" s="1518"/>
      <c r="F144" s="1519"/>
      <c r="G144" s="1520"/>
      <c r="H144" s="1408"/>
      <c r="I144" s="1409"/>
      <c r="J144" s="1409"/>
      <c r="K144" s="1409"/>
      <c r="L144" s="1409"/>
      <c r="M144" s="1409"/>
      <c r="N144" s="1409"/>
      <c r="O144" s="1410"/>
      <c r="P144" s="1526"/>
      <c r="Q144" s="1524" t="s">
        <v>168</v>
      </c>
      <c r="R144" s="1001"/>
    </row>
    <row r="145" spans="1:18" ht="15.75" customHeight="1">
      <c r="A145" s="1452"/>
      <c r="B145" s="1513"/>
      <c r="C145" s="1516"/>
      <c r="D145" s="1517"/>
      <c r="E145" s="1521"/>
      <c r="F145" s="1522"/>
      <c r="G145" s="1523"/>
      <c r="H145" s="1414"/>
      <c r="I145" s="1415"/>
      <c r="J145" s="1415"/>
      <c r="K145" s="1415"/>
      <c r="L145" s="1415"/>
      <c r="M145" s="1415"/>
      <c r="N145" s="1415"/>
      <c r="O145" s="1416"/>
      <c r="P145" s="1430"/>
      <c r="Q145" s="1525"/>
      <c r="R145" s="1001"/>
    </row>
    <row r="146" spans="1:18" ht="15.75" customHeight="1">
      <c r="A146" s="1446">
        <v>57</v>
      </c>
      <c r="B146" s="1512" t="str">
        <f t="shared" ref="B146" si="50">B144</f>
        <v>Ｒ4</v>
      </c>
      <c r="C146" s="1514"/>
      <c r="D146" s="1515"/>
      <c r="E146" s="1518"/>
      <c r="F146" s="1519"/>
      <c r="G146" s="1520"/>
      <c r="H146" s="1408"/>
      <c r="I146" s="1409"/>
      <c r="J146" s="1409"/>
      <c r="K146" s="1409"/>
      <c r="L146" s="1409"/>
      <c r="M146" s="1409"/>
      <c r="N146" s="1409"/>
      <c r="O146" s="1410"/>
      <c r="P146" s="1526"/>
      <c r="Q146" s="1524" t="s">
        <v>168</v>
      </c>
      <c r="R146" s="1001"/>
    </row>
    <row r="147" spans="1:18" ht="15.75" customHeight="1">
      <c r="A147" s="1449"/>
      <c r="B147" s="1513"/>
      <c r="C147" s="1516"/>
      <c r="D147" s="1517"/>
      <c r="E147" s="1521"/>
      <c r="F147" s="1522"/>
      <c r="G147" s="1523"/>
      <c r="H147" s="1414"/>
      <c r="I147" s="1415"/>
      <c r="J147" s="1415"/>
      <c r="K147" s="1415"/>
      <c r="L147" s="1415"/>
      <c r="M147" s="1415"/>
      <c r="N147" s="1415"/>
      <c r="O147" s="1416"/>
      <c r="P147" s="1430"/>
      <c r="Q147" s="1525"/>
      <c r="R147" s="1001"/>
    </row>
    <row r="148" spans="1:18" ht="15.75" customHeight="1">
      <c r="A148" s="1452">
        <v>58</v>
      </c>
      <c r="B148" s="1512" t="str">
        <f t="shared" ref="B148" si="51">B146</f>
        <v>Ｒ4</v>
      </c>
      <c r="C148" s="1514"/>
      <c r="D148" s="1515"/>
      <c r="E148" s="1518"/>
      <c r="F148" s="1519"/>
      <c r="G148" s="1520"/>
      <c r="H148" s="1408"/>
      <c r="I148" s="1409"/>
      <c r="J148" s="1409"/>
      <c r="K148" s="1409"/>
      <c r="L148" s="1409"/>
      <c r="M148" s="1409"/>
      <c r="N148" s="1409"/>
      <c r="O148" s="1410"/>
      <c r="P148" s="1526"/>
      <c r="Q148" s="1524" t="s">
        <v>168</v>
      </c>
      <c r="R148" s="1001"/>
    </row>
    <row r="149" spans="1:18" ht="15.75" customHeight="1">
      <c r="A149" s="1452"/>
      <c r="B149" s="1513"/>
      <c r="C149" s="1516"/>
      <c r="D149" s="1517"/>
      <c r="E149" s="1521"/>
      <c r="F149" s="1522"/>
      <c r="G149" s="1523"/>
      <c r="H149" s="1414"/>
      <c r="I149" s="1415"/>
      <c r="J149" s="1415"/>
      <c r="K149" s="1415"/>
      <c r="L149" s="1415"/>
      <c r="M149" s="1415"/>
      <c r="N149" s="1415"/>
      <c r="O149" s="1416"/>
      <c r="P149" s="1430"/>
      <c r="Q149" s="1525"/>
      <c r="R149" s="1001"/>
    </row>
    <row r="150" spans="1:18" ht="15.75" customHeight="1">
      <c r="A150" s="1446">
        <v>59</v>
      </c>
      <c r="B150" s="1512" t="str">
        <f t="shared" ref="B150" si="52">B148</f>
        <v>Ｒ4</v>
      </c>
      <c r="C150" s="1514"/>
      <c r="D150" s="1515"/>
      <c r="E150" s="1518"/>
      <c r="F150" s="1519"/>
      <c r="G150" s="1520"/>
      <c r="H150" s="1408"/>
      <c r="I150" s="1409"/>
      <c r="J150" s="1409"/>
      <c r="K150" s="1409"/>
      <c r="L150" s="1409"/>
      <c r="M150" s="1409"/>
      <c r="N150" s="1409"/>
      <c r="O150" s="1410"/>
      <c r="P150" s="1526"/>
      <c r="Q150" s="1524" t="s">
        <v>168</v>
      </c>
      <c r="R150" s="1001"/>
    </row>
    <row r="151" spans="1:18" ht="15.75" customHeight="1">
      <c r="A151" s="1449"/>
      <c r="B151" s="1513"/>
      <c r="C151" s="1516"/>
      <c r="D151" s="1517"/>
      <c r="E151" s="1521"/>
      <c r="F151" s="1522"/>
      <c r="G151" s="1523"/>
      <c r="H151" s="1414"/>
      <c r="I151" s="1415"/>
      <c r="J151" s="1415"/>
      <c r="K151" s="1415"/>
      <c r="L151" s="1415"/>
      <c r="M151" s="1415"/>
      <c r="N151" s="1415"/>
      <c r="O151" s="1416"/>
      <c r="P151" s="1430"/>
      <c r="Q151" s="1525"/>
      <c r="R151" s="1001"/>
    </row>
    <row r="152" spans="1:18" ht="15.75" customHeight="1">
      <c r="A152" s="1527">
        <v>60</v>
      </c>
      <c r="B152" s="1512" t="str">
        <f t="shared" ref="B152" si="53">B150</f>
        <v>Ｒ4</v>
      </c>
      <c r="C152" s="1514"/>
      <c r="D152" s="1515"/>
      <c r="E152" s="1518"/>
      <c r="F152" s="1519"/>
      <c r="G152" s="1520"/>
      <c r="H152" s="1408"/>
      <c r="I152" s="1409"/>
      <c r="J152" s="1409"/>
      <c r="K152" s="1409"/>
      <c r="L152" s="1409"/>
      <c r="M152" s="1409"/>
      <c r="N152" s="1409"/>
      <c r="O152" s="1410"/>
      <c r="P152" s="1526"/>
      <c r="Q152" s="1524" t="s">
        <v>168</v>
      </c>
      <c r="R152" s="1001"/>
    </row>
    <row r="153" spans="1:18" ht="15.75" customHeight="1">
      <c r="A153" s="1528"/>
      <c r="B153" s="1513"/>
      <c r="C153" s="1516"/>
      <c r="D153" s="1517"/>
      <c r="E153" s="1521"/>
      <c r="F153" s="1522"/>
      <c r="G153" s="1523"/>
      <c r="H153" s="1414"/>
      <c r="I153" s="1415"/>
      <c r="J153" s="1415"/>
      <c r="K153" s="1415"/>
      <c r="L153" s="1415"/>
      <c r="M153" s="1415"/>
      <c r="N153" s="1415"/>
      <c r="O153" s="1416"/>
      <c r="P153" s="1430"/>
      <c r="Q153" s="1525"/>
      <c r="R153" s="1001"/>
    </row>
    <row r="154" spans="1:18" s="415" customFormat="1">
      <c r="A154" s="207" t="s">
        <v>104</v>
      </c>
      <c r="B154" s="1529" t="s">
        <v>528</v>
      </c>
      <c r="C154" s="1530"/>
      <c r="D154" s="1530"/>
      <c r="E154" s="1530"/>
      <c r="F154" s="1530"/>
      <c r="G154" s="1530"/>
      <c r="H154" s="1530"/>
      <c r="I154" s="1530"/>
      <c r="J154" s="1530"/>
      <c r="K154" s="1530"/>
      <c r="L154" s="1530"/>
      <c r="M154" s="1530"/>
      <c r="N154" s="1530"/>
      <c r="O154" s="1530"/>
      <c r="P154" s="1530"/>
      <c r="Q154" s="999"/>
      <c r="R154" s="1003"/>
    </row>
    <row r="155" spans="1:18" s="415" customFormat="1">
      <c r="A155" s="207" t="s">
        <v>105</v>
      </c>
      <c r="B155" s="1529" t="s">
        <v>119</v>
      </c>
      <c r="C155" s="1530"/>
      <c r="D155" s="1530"/>
      <c r="E155" s="1530"/>
      <c r="F155" s="1530"/>
      <c r="G155" s="1530"/>
      <c r="H155" s="1530"/>
      <c r="I155" s="1530"/>
      <c r="J155" s="1530"/>
      <c r="K155" s="1530"/>
      <c r="L155" s="1530"/>
      <c r="M155" s="1530"/>
      <c r="N155" s="1530"/>
      <c r="O155" s="1530"/>
      <c r="P155" s="1530"/>
      <c r="Q155" s="1530"/>
      <c r="R155" s="1003"/>
    </row>
    <row r="156" spans="1:18" ht="15.75" customHeight="1"/>
  </sheetData>
  <mergeCells count="525">
    <mergeCell ref="B154:P154"/>
    <mergeCell ref="B155:Q155"/>
    <mergeCell ref="Q150:Q151"/>
    <mergeCell ref="E151:G151"/>
    <mergeCell ref="A152:A153"/>
    <mergeCell ref="B152:B153"/>
    <mergeCell ref="C152:D153"/>
    <mergeCell ref="E152:G152"/>
    <mergeCell ref="H152:O153"/>
    <mergeCell ref="P152:P153"/>
    <mergeCell ref="Q152:Q153"/>
    <mergeCell ref="E153:G153"/>
    <mergeCell ref="A150:A151"/>
    <mergeCell ref="B150:B151"/>
    <mergeCell ref="C150:D151"/>
    <mergeCell ref="E150:G150"/>
    <mergeCell ref="H150:O151"/>
    <mergeCell ref="P150:P151"/>
    <mergeCell ref="Q146:Q147"/>
    <mergeCell ref="E147:G147"/>
    <mergeCell ref="A148:A149"/>
    <mergeCell ref="B148:B149"/>
    <mergeCell ref="C148:D149"/>
    <mergeCell ref="E148:G148"/>
    <mergeCell ref="H148:O149"/>
    <mergeCell ref="P148:P149"/>
    <mergeCell ref="Q148:Q149"/>
    <mergeCell ref="E149:G149"/>
    <mergeCell ref="A146:A147"/>
    <mergeCell ref="B146:B147"/>
    <mergeCell ref="C146:D147"/>
    <mergeCell ref="E146:G146"/>
    <mergeCell ref="H146:O147"/>
    <mergeCell ref="P146:P147"/>
    <mergeCell ref="Q142:Q143"/>
    <mergeCell ref="E143:G143"/>
    <mergeCell ref="A144:A145"/>
    <mergeCell ref="B144:B145"/>
    <mergeCell ref="C144:D145"/>
    <mergeCell ref="E144:G144"/>
    <mergeCell ref="H144:O145"/>
    <mergeCell ref="P144:P145"/>
    <mergeCell ref="Q144:Q145"/>
    <mergeCell ref="E145:G145"/>
    <mergeCell ref="A142:A143"/>
    <mergeCell ref="B142:B143"/>
    <mergeCell ref="C142:D143"/>
    <mergeCell ref="E142:G142"/>
    <mergeCell ref="H142:O143"/>
    <mergeCell ref="P142:P143"/>
    <mergeCell ref="Q138:Q139"/>
    <mergeCell ref="E139:G139"/>
    <mergeCell ref="A140:A141"/>
    <mergeCell ref="B140:B141"/>
    <mergeCell ref="C140:D141"/>
    <mergeCell ref="E140:G140"/>
    <mergeCell ref="H140:O141"/>
    <mergeCell ref="P140:P141"/>
    <mergeCell ref="Q140:Q141"/>
    <mergeCell ref="E141:G141"/>
    <mergeCell ref="A138:A139"/>
    <mergeCell ref="B138:B139"/>
    <mergeCell ref="C138:D139"/>
    <mergeCell ref="E138:G138"/>
    <mergeCell ref="H138:O139"/>
    <mergeCell ref="P138:P139"/>
    <mergeCell ref="Q134:Q135"/>
    <mergeCell ref="E135:G135"/>
    <mergeCell ref="A136:A137"/>
    <mergeCell ref="B136:B137"/>
    <mergeCell ref="C136:D137"/>
    <mergeCell ref="E136:G136"/>
    <mergeCell ref="H136:O137"/>
    <mergeCell ref="P136:P137"/>
    <mergeCell ref="Q136:Q137"/>
    <mergeCell ref="E137:G137"/>
    <mergeCell ref="A134:A135"/>
    <mergeCell ref="B134:B135"/>
    <mergeCell ref="C134:D135"/>
    <mergeCell ref="E134:G134"/>
    <mergeCell ref="H134:O135"/>
    <mergeCell ref="P134:P135"/>
    <mergeCell ref="Q130:Q131"/>
    <mergeCell ref="E131:G131"/>
    <mergeCell ref="A132:A133"/>
    <mergeCell ref="B132:B133"/>
    <mergeCell ref="C132:D133"/>
    <mergeCell ref="E132:G132"/>
    <mergeCell ref="H132:O133"/>
    <mergeCell ref="P132:P133"/>
    <mergeCell ref="Q132:Q133"/>
    <mergeCell ref="E133:G133"/>
    <mergeCell ref="A130:A131"/>
    <mergeCell ref="B130:B131"/>
    <mergeCell ref="C130:D131"/>
    <mergeCell ref="E130:G130"/>
    <mergeCell ref="H130:O131"/>
    <mergeCell ref="P130:P131"/>
    <mergeCell ref="Q126:Q127"/>
    <mergeCell ref="E127:G127"/>
    <mergeCell ref="A128:A129"/>
    <mergeCell ref="B128:B129"/>
    <mergeCell ref="C128:D129"/>
    <mergeCell ref="E128:G128"/>
    <mergeCell ref="H128:O129"/>
    <mergeCell ref="P128:P129"/>
    <mergeCell ref="Q128:Q129"/>
    <mergeCell ref="E129:G129"/>
    <mergeCell ref="A126:A127"/>
    <mergeCell ref="B126:B127"/>
    <mergeCell ref="C126:D127"/>
    <mergeCell ref="E126:G126"/>
    <mergeCell ref="H126:O127"/>
    <mergeCell ref="P126:P127"/>
    <mergeCell ref="Q122:Q123"/>
    <mergeCell ref="E123:G123"/>
    <mergeCell ref="A124:A125"/>
    <mergeCell ref="B124:B125"/>
    <mergeCell ref="C124:D125"/>
    <mergeCell ref="E124:G124"/>
    <mergeCell ref="H124:O125"/>
    <mergeCell ref="P124:P125"/>
    <mergeCell ref="Q124:Q125"/>
    <mergeCell ref="E125:G125"/>
    <mergeCell ref="A122:A123"/>
    <mergeCell ref="B122:B123"/>
    <mergeCell ref="C122:D123"/>
    <mergeCell ref="E122:G122"/>
    <mergeCell ref="H122:O123"/>
    <mergeCell ref="P122:P123"/>
    <mergeCell ref="Q118:Q119"/>
    <mergeCell ref="E119:G119"/>
    <mergeCell ref="A120:A121"/>
    <mergeCell ref="B120:B121"/>
    <mergeCell ref="C120:D121"/>
    <mergeCell ref="E120:G120"/>
    <mergeCell ref="H120:O121"/>
    <mergeCell ref="P120:P121"/>
    <mergeCell ref="Q120:Q121"/>
    <mergeCell ref="E121:G121"/>
    <mergeCell ref="A118:A119"/>
    <mergeCell ref="B118:B119"/>
    <mergeCell ref="C118:D119"/>
    <mergeCell ref="E118:G118"/>
    <mergeCell ref="H118:O119"/>
    <mergeCell ref="P118:P119"/>
    <mergeCell ref="Q114:Q115"/>
    <mergeCell ref="E115:G115"/>
    <mergeCell ref="A116:A117"/>
    <mergeCell ref="B116:B117"/>
    <mergeCell ref="C116:D117"/>
    <mergeCell ref="E116:G116"/>
    <mergeCell ref="H116:O117"/>
    <mergeCell ref="P116:P117"/>
    <mergeCell ref="Q116:Q117"/>
    <mergeCell ref="E117:G117"/>
    <mergeCell ref="A114:A115"/>
    <mergeCell ref="B114:B115"/>
    <mergeCell ref="C114:D115"/>
    <mergeCell ref="E114:G114"/>
    <mergeCell ref="H114:O115"/>
    <mergeCell ref="P114:P115"/>
    <mergeCell ref="D110:E110"/>
    <mergeCell ref="F110:Q110"/>
    <mergeCell ref="C112:D113"/>
    <mergeCell ref="E112:G112"/>
    <mergeCell ref="H112:O113"/>
    <mergeCell ref="P112:Q112"/>
    <mergeCell ref="E113:G113"/>
    <mergeCell ref="P113:Q113"/>
    <mergeCell ref="B102:P102"/>
    <mergeCell ref="B103:Q103"/>
    <mergeCell ref="A105:F105"/>
    <mergeCell ref="A106:E106"/>
    <mergeCell ref="A107:Q107"/>
    <mergeCell ref="D109:E109"/>
    <mergeCell ref="F109:Q109"/>
    <mergeCell ref="Q98:Q99"/>
    <mergeCell ref="E99:G99"/>
    <mergeCell ref="A100:A101"/>
    <mergeCell ref="B100:B101"/>
    <mergeCell ref="C100:D101"/>
    <mergeCell ref="E100:G100"/>
    <mergeCell ref="H100:O101"/>
    <mergeCell ref="P100:P101"/>
    <mergeCell ref="Q100:Q101"/>
    <mergeCell ref="E101:G101"/>
    <mergeCell ref="A98:A99"/>
    <mergeCell ref="B98:B99"/>
    <mergeCell ref="C98:D99"/>
    <mergeCell ref="E98:G98"/>
    <mergeCell ref="H98:O99"/>
    <mergeCell ref="P98:P99"/>
    <mergeCell ref="Q94:Q95"/>
    <mergeCell ref="E95:G95"/>
    <mergeCell ref="A96:A97"/>
    <mergeCell ref="B96:B97"/>
    <mergeCell ref="C96:D97"/>
    <mergeCell ref="E96:G96"/>
    <mergeCell ref="H96:O97"/>
    <mergeCell ref="P96:P97"/>
    <mergeCell ref="Q96:Q97"/>
    <mergeCell ref="E97:G97"/>
    <mergeCell ref="A94:A95"/>
    <mergeCell ref="B94:B95"/>
    <mergeCell ref="C94:D95"/>
    <mergeCell ref="E94:G94"/>
    <mergeCell ref="H94:O95"/>
    <mergeCell ref="P94:P95"/>
    <mergeCell ref="Q90:Q91"/>
    <mergeCell ref="E91:G91"/>
    <mergeCell ref="A92:A93"/>
    <mergeCell ref="B92:B93"/>
    <mergeCell ref="C92:D93"/>
    <mergeCell ref="E92:G92"/>
    <mergeCell ref="H92:O93"/>
    <mergeCell ref="P92:P93"/>
    <mergeCell ref="Q92:Q93"/>
    <mergeCell ref="E93:G93"/>
    <mergeCell ref="A90:A91"/>
    <mergeCell ref="B90:B91"/>
    <mergeCell ref="C90:D91"/>
    <mergeCell ref="E90:G90"/>
    <mergeCell ref="H90:O91"/>
    <mergeCell ref="P90:P91"/>
    <mergeCell ref="Q86:Q87"/>
    <mergeCell ref="E87:G87"/>
    <mergeCell ref="A88:A89"/>
    <mergeCell ref="B88:B89"/>
    <mergeCell ref="C88:D89"/>
    <mergeCell ref="E88:G88"/>
    <mergeCell ref="H88:O89"/>
    <mergeCell ref="P88:P89"/>
    <mergeCell ref="Q88:Q89"/>
    <mergeCell ref="E89:G89"/>
    <mergeCell ref="A86:A87"/>
    <mergeCell ref="B86:B87"/>
    <mergeCell ref="C86:D87"/>
    <mergeCell ref="E86:G86"/>
    <mergeCell ref="H86:O87"/>
    <mergeCell ref="P86:P87"/>
    <mergeCell ref="Q82:Q83"/>
    <mergeCell ref="E83:G83"/>
    <mergeCell ref="A84:A85"/>
    <mergeCell ref="B84:B85"/>
    <mergeCell ref="C84:D85"/>
    <mergeCell ref="E84:G84"/>
    <mergeCell ref="H84:O85"/>
    <mergeCell ref="P84:P85"/>
    <mergeCell ref="Q84:Q85"/>
    <mergeCell ref="E85:G85"/>
    <mergeCell ref="A82:A83"/>
    <mergeCell ref="B82:B83"/>
    <mergeCell ref="C82:D83"/>
    <mergeCell ref="E82:G82"/>
    <mergeCell ref="H82:O83"/>
    <mergeCell ref="P82:P83"/>
    <mergeCell ref="Q78:Q79"/>
    <mergeCell ref="E79:G79"/>
    <mergeCell ref="A80:A81"/>
    <mergeCell ref="B80:B81"/>
    <mergeCell ref="C80:D81"/>
    <mergeCell ref="E80:G80"/>
    <mergeCell ref="H80:O81"/>
    <mergeCell ref="P80:P81"/>
    <mergeCell ref="Q80:Q81"/>
    <mergeCell ref="E81:G81"/>
    <mergeCell ref="A78:A79"/>
    <mergeCell ref="B78:B79"/>
    <mergeCell ref="C78:D79"/>
    <mergeCell ref="E78:G78"/>
    <mergeCell ref="H78:O79"/>
    <mergeCell ref="P78:P79"/>
    <mergeCell ref="Q74:Q75"/>
    <mergeCell ref="E75:G75"/>
    <mergeCell ref="A76:A77"/>
    <mergeCell ref="B76:B77"/>
    <mergeCell ref="C76:D77"/>
    <mergeCell ref="E76:G76"/>
    <mergeCell ref="H76:O77"/>
    <mergeCell ref="P76:P77"/>
    <mergeCell ref="Q76:Q77"/>
    <mergeCell ref="E77:G77"/>
    <mergeCell ref="A74:A75"/>
    <mergeCell ref="B74:B75"/>
    <mergeCell ref="C74:D75"/>
    <mergeCell ref="E74:G74"/>
    <mergeCell ref="H74:O75"/>
    <mergeCell ref="P74:P75"/>
    <mergeCell ref="Q70:Q71"/>
    <mergeCell ref="E71:G71"/>
    <mergeCell ref="A72:A73"/>
    <mergeCell ref="B72:B73"/>
    <mergeCell ref="C72:D73"/>
    <mergeCell ref="E72:G72"/>
    <mergeCell ref="H72:O73"/>
    <mergeCell ref="P72:P73"/>
    <mergeCell ref="Q72:Q73"/>
    <mergeCell ref="E73:G73"/>
    <mergeCell ref="A70:A71"/>
    <mergeCell ref="B70:B71"/>
    <mergeCell ref="C70:D71"/>
    <mergeCell ref="E70:G70"/>
    <mergeCell ref="H70:O71"/>
    <mergeCell ref="P70:P71"/>
    <mergeCell ref="Q66:Q67"/>
    <mergeCell ref="E67:G67"/>
    <mergeCell ref="A68:A69"/>
    <mergeCell ref="B68:B69"/>
    <mergeCell ref="C68:D69"/>
    <mergeCell ref="E68:G68"/>
    <mergeCell ref="H68:O69"/>
    <mergeCell ref="P68:P69"/>
    <mergeCell ref="Q68:Q69"/>
    <mergeCell ref="E69:G69"/>
    <mergeCell ref="A66:A67"/>
    <mergeCell ref="B66:B67"/>
    <mergeCell ref="C66:D67"/>
    <mergeCell ref="E66:G66"/>
    <mergeCell ref="H66:O67"/>
    <mergeCell ref="P66:P67"/>
    <mergeCell ref="Q62:Q63"/>
    <mergeCell ref="E63:G63"/>
    <mergeCell ref="A64:A65"/>
    <mergeCell ref="B64:B65"/>
    <mergeCell ref="C64:D65"/>
    <mergeCell ref="E64:G64"/>
    <mergeCell ref="H64:O65"/>
    <mergeCell ref="P64:P65"/>
    <mergeCell ref="Q64:Q65"/>
    <mergeCell ref="E65:G65"/>
    <mergeCell ref="A62:A63"/>
    <mergeCell ref="B62:B63"/>
    <mergeCell ref="C62:D63"/>
    <mergeCell ref="E62:G62"/>
    <mergeCell ref="H62:O63"/>
    <mergeCell ref="P62:P63"/>
    <mergeCell ref="D58:E58"/>
    <mergeCell ref="F58:Q58"/>
    <mergeCell ref="C60:D61"/>
    <mergeCell ref="E60:G60"/>
    <mergeCell ref="H60:O61"/>
    <mergeCell ref="P60:Q60"/>
    <mergeCell ref="E61:G61"/>
    <mergeCell ref="P61:Q61"/>
    <mergeCell ref="B50:P50"/>
    <mergeCell ref="B51:Q51"/>
    <mergeCell ref="A53:F53"/>
    <mergeCell ref="A54:E54"/>
    <mergeCell ref="A55:Q55"/>
    <mergeCell ref="D57:E57"/>
    <mergeCell ref="F57:Q57"/>
    <mergeCell ref="Q46:Q47"/>
    <mergeCell ref="E47:G47"/>
    <mergeCell ref="A48:A49"/>
    <mergeCell ref="B48:B49"/>
    <mergeCell ref="C48:D49"/>
    <mergeCell ref="E48:G48"/>
    <mergeCell ref="H48:O49"/>
    <mergeCell ref="P48:P49"/>
    <mergeCell ref="Q48:Q49"/>
    <mergeCell ref="E49:G49"/>
    <mergeCell ref="A46:A47"/>
    <mergeCell ref="B46:B47"/>
    <mergeCell ref="C46:D47"/>
    <mergeCell ref="E46:G46"/>
    <mergeCell ref="H46:O47"/>
    <mergeCell ref="P46:P47"/>
    <mergeCell ref="Q42:Q43"/>
    <mergeCell ref="E43:G43"/>
    <mergeCell ref="A44:A45"/>
    <mergeCell ref="B44:B45"/>
    <mergeCell ref="C44:D45"/>
    <mergeCell ref="E44:G44"/>
    <mergeCell ref="H44:O45"/>
    <mergeCell ref="P44:P45"/>
    <mergeCell ref="Q44:Q45"/>
    <mergeCell ref="E45:G45"/>
    <mergeCell ref="A42:A43"/>
    <mergeCell ref="B42:B43"/>
    <mergeCell ref="C42:D43"/>
    <mergeCell ref="E42:G42"/>
    <mergeCell ref="H42:O43"/>
    <mergeCell ref="P42:P43"/>
    <mergeCell ref="Q38:Q39"/>
    <mergeCell ref="E39:G39"/>
    <mergeCell ref="A40:A41"/>
    <mergeCell ref="B40:B41"/>
    <mergeCell ref="C40:D41"/>
    <mergeCell ref="E40:G40"/>
    <mergeCell ref="H40:O41"/>
    <mergeCell ref="P40:P41"/>
    <mergeCell ref="Q40:Q41"/>
    <mergeCell ref="E41:G41"/>
    <mergeCell ref="A38:A39"/>
    <mergeCell ref="B38:B39"/>
    <mergeCell ref="C38:D39"/>
    <mergeCell ref="E38:G38"/>
    <mergeCell ref="H38:O39"/>
    <mergeCell ref="P38:P39"/>
    <mergeCell ref="Q34:Q35"/>
    <mergeCell ref="E35:G35"/>
    <mergeCell ref="A36:A37"/>
    <mergeCell ref="B36:B37"/>
    <mergeCell ref="C36:D37"/>
    <mergeCell ref="E36:G36"/>
    <mergeCell ref="H36:O37"/>
    <mergeCell ref="P36:P37"/>
    <mergeCell ref="Q36:Q37"/>
    <mergeCell ref="E37:G37"/>
    <mergeCell ref="A34:A35"/>
    <mergeCell ref="B34:B35"/>
    <mergeCell ref="C34:D35"/>
    <mergeCell ref="E34:G34"/>
    <mergeCell ref="H34:O35"/>
    <mergeCell ref="P34:P35"/>
    <mergeCell ref="Q30:Q31"/>
    <mergeCell ref="E31:G31"/>
    <mergeCell ref="A32:A33"/>
    <mergeCell ref="B32:B33"/>
    <mergeCell ref="C32:D33"/>
    <mergeCell ref="E32:G32"/>
    <mergeCell ref="H32:O33"/>
    <mergeCell ref="P32:P33"/>
    <mergeCell ref="Q32:Q33"/>
    <mergeCell ref="E33:G33"/>
    <mergeCell ref="A30:A31"/>
    <mergeCell ref="B30:B31"/>
    <mergeCell ref="C30:D31"/>
    <mergeCell ref="E30:G30"/>
    <mergeCell ref="H30:O31"/>
    <mergeCell ref="P30:P31"/>
    <mergeCell ref="Q26:Q27"/>
    <mergeCell ref="E27:G27"/>
    <mergeCell ref="A28:A29"/>
    <mergeCell ref="B28:B29"/>
    <mergeCell ref="C28:D29"/>
    <mergeCell ref="E28:G28"/>
    <mergeCell ref="H28:O29"/>
    <mergeCell ref="P28:P29"/>
    <mergeCell ref="Q28:Q29"/>
    <mergeCell ref="E29:G29"/>
    <mergeCell ref="A26:A27"/>
    <mergeCell ref="B26:B27"/>
    <mergeCell ref="C26:D27"/>
    <mergeCell ref="E26:G26"/>
    <mergeCell ref="H26:O27"/>
    <mergeCell ref="P26:P27"/>
    <mergeCell ref="Q22:Q23"/>
    <mergeCell ref="E23:G23"/>
    <mergeCell ref="A24:A25"/>
    <mergeCell ref="B24:B25"/>
    <mergeCell ref="C24:D25"/>
    <mergeCell ref="E24:G24"/>
    <mergeCell ref="H24:O25"/>
    <mergeCell ref="P24:P25"/>
    <mergeCell ref="Q24:Q25"/>
    <mergeCell ref="E25:G25"/>
    <mergeCell ref="A22:A23"/>
    <mergeCell ref="B22:B23"/>
    <mergeCell ref="C22:D23"/>
    <mergeCell ref="E22:G22"/>
    <mergeCell ref="H22:O23"/>
    <mergeCell ref="P22:P23"/>
    <mergeCell ref="Q18:Q19"/>
    <mergeCell ref="E19:G19"/>
    <mergeCell ref="A20:A21"/>
    <mergeCell ref="B20:B21"/>
    <mergeCell ref="C20:D21"/>
    <mergeCell ref="E20:G20"/>
    <mergeCell ref="H20:O21"/>
    <mergeCell ref="P20:P21"/>
    <mergeCell ref="Q20:Q21"/>
    <mergeCell ref="E21:G21"/>
    <mergeCell ref="A18:A19"/>
    <mergeCell ref="B18:B19"/>
    <mergeCell ref="C18:D19"/>
    <mergeCell ref="E18:G18"/>
    <mergeCell ref="H18:O19"/>
    <mergeCell ref="P18:P19"/>
    <mergeCell ref="Q14:Q15"/>
    <mergeCell ref="E15:G15"/>
    <mergeCell ref="A16:A17"/>
    <mergeCell ref="B16:B17"/>
    <mergeCell ref="C16:D17"/>
    <mergeCell ref="E16:G16"/>
    <mergeCell ref="H16:O17"/>
    <mergeCell ref="P16:P17"/>
    <mergeCell ref="Q16:Q17"/>
    <mergeCell ref="E17:G17"/>
    <mergeCell ref="A14:A15"/>
    <mergeCell ref="B14:B15"/>
    <mergeCell ref="C14:D15"/>
    <mergeCell ref="E14:G14"/>
    <mergeCell ref="H14:O15"/>
    <mergeCell ref="P14:P15"/>
    <mergeCell ref="Q10:Q11"/>
    <mergeCell ref="E11:G11"/>
    <mergeCell ref="A12:A13"/>
    <mergeCell ref="B12:B13"/>
    <mergeCell ref="C12:D13"/>
    <mergeCell ref="E12:G12"/>
    <mergeCell ref="H12:O13"/>
    <mergeCell ref="P12:P13"/>
    <mergeCell ref="Q12:Q13"/>
    <mergeCell ref="E13:G13"/>
    <mergeCell ref="A10:A11"/>
    <mergeCell ref="B10:B11"/>
    <mergeCell ref="C10:D11"/>
    <mergeCell ref="E10:G10"/>
    <mergeCell ref="H10:O11"/>
    <mergeCell ref="P10:P11"/>
    <mergeCell ref="C8:D9"/>
    <mergeCell ref="E8:G8"/>
    <mergeCell ref="H8:O9"/>
    <mergeCell ref="P8:Q8"/>
    <mergeCell ref="E9:G9"/>
    <mergeCell ref="P9:Q9"/>
    <mergeCell ref="A1:F1"/>
    <mergeCell ref="A2:E2"/>
    <mergeCell ref="A3:Q3"/>
    <mergeCell ref="D4:E4"/>
    <mergeCell ref="F4:Q4"/>
    <mergeCell ref="D5:E5"/>
    <mergeCell ref="F5:Q5"/>
  </mergeCells>
  <phoneticPr fontId="2"/>
  <printOptions horizontalCentered="1"/>
  <pageMargins left="0.70866141732283472" right="0.70866141732283472" top="0.74803149606299213" bottom="0.55118110236220474" header="0.31496062992125984" footer="0.31496062992125984"/>
  <pageSetup paperSize="9" scale="97" fitToHeight="3" orientation="portrait" blackAndWhite="1"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rgb="FFFF66FF"/>
    <pageSetUpPr fitToPage="1"/>
  </sheetPr>
  <dimension ref="A1:AA116"/>
  <sheetViews>
    <sheetView view="pageBreakPreview" topLeftCell="A67" zoomScaleNormal="100" zoomScaleSheetLayoutView="100" workbookViewId="0">
      <selection activeCell="W22" sqref="W22"/>
    </sheetView>
  </sheetViews>
  <sheetFormatPr defaultColWidth="9" defaultRowHeight="13"/>
  <cols>
    <col min="1" max="5" width="5.08984375" style="146" customWidth="1"/>
    <col min="6" max="20" width="4.453125" style="146" customWidth="1"/>
    <col min="21" max="21" width="3.26953125" style="146" customWidth="1"/>
    <col min="22" max="22" width="12" style="146" customWidth="1"/>
    <col min="23" max="16384" width="9" style="146"/>
  </cols>
  <sheetData>
    <row r="1" spans="1:23" ht="15.75" customHeight="1">
      <c r="A1" s="1392" t="str">
        <f>CONCATENATE("（様式-",INDEX(発注者入力シート!$B$27:$G$31,MATCH(発注者入力シート!L7,発注者入力シート!$C$27:$C$31,0),4),"）")</f>
        <v>（様式-４）</v>
      </c>
      <c r="B1" s="1392"/>
      <c r="C1" s="1392"/>
      <c r="D1" s="1392"/>
      <c r="E1" s="1392"/>
      <c r="F1" s="1392"/>
      <c r="Q1" s="1540" t="str">
        <f>IF(INDEX(発注者入力シート!$B$20:$G$47,MATCH(発注者入力シート!L7,発注者入力シート!$C$20:$C$47,0),3)="","",INDEX(発注者入力シート!$B$20:$G$47,MATCH(発注者入力シート!L7,発注者入力シート!$C$20:$C$47,0),3))</f>
        <v/>
      </c>
      <c r="R1" s="1540"/>
      <c r="S1" s="1540"/>
      <c r="V1" s="4" t="s">
        <v>393</v>
      </c>
      <c r="W1" s="4"/>
    </row>
    <row r="2" spans="1:23" ht="15.75" customHeight="1">
      <c r="A2" s="1392" t="str">
        <f>CONCATENATE("評価項目",INDEX(発注者入力シート!$B$27:$G$31,MATCH(発注者入力シート!L7,発注者入力シート!$C$27:$C$31,0),5),"-",INDEX(発注者入力シート!$B$27:$G$31,MATCH(発注者入力シート!L7,発注者入力シート!$C$27:$C$31,0),6))</f>
        <v>評価項目（２）-②</v>
      </c>
      <c r="B2" s="1392"/>
      <c r="C2" s="1392"/>
      <c r="D2" s="1392"/>
      <c r="E2" s="1392"/>
      <c r="V2" s="4" t="s">
        <v>394</v>
      </c>
      <c r="W2" s="4"/>
    </row>
    <row r="3" spans="1:23" ht="15.75" customHeight="1">
      <c r="A3" s="1407" t="s">
        <v>28</v>
      </c>
      <c r="B3" s="1407"/>
      <c r="C3" s="1407"/>
      <c r="D3" s="1407"/>
      <c r="E3" s="1407"/>
      <c r="F3" s="1407"/>
      <c r="G3" s="1407"/>
      <c r="H3" s="1407"/>
      <c r="I3" s="1407"/>
      <c r="J3" s="1407"/>
      <c r="K3" s="1407"/>
      <c r="L3" s="1407"/>
      <c r="M3" s="1407"/>
      <c r="N3" s="1407"/>
      <c r="O3" s="1407"/>
      <c r="P3" s="1407"/>
      <c r="Q3" s="1407"/>
      <c r="R3" s="1407"/>
      <c r="S3" s="1407"/>
      <c r="V3" s="147"/>
      <c r="W3" s="4" t="s">
        <v>401</v>
      </c>
    </row>
    <row r="4" spans="1:23" ht="15.75" customHeight="1">
      <c r="D4" s="1404" t="s">
        <v>793</v>
      </c>
      <c r="E4" s="1404"/>
      <c r="F4" s="1403" t="str">
        <f>IF(企業入力シート!C5="","",企業入力シート!C5)</f>
        <v>○○共同企業体</v>
      </c>
      <c r="G4" s="1403"/>
      <c r="H4" s="1403"/>
      <c r="I4" s="1403"/>
      <c r="J4" s="1403"/>
      <c r="K4" s="1403"/>
      <c r="L4" s="1403"/>
      <c r="M4" s="1403"/>
      <c r="N4" s="1403"/>
      <c r="O4" s="1403"/>
      <c r="P4" s="1403"/>
      <c r="Q4" s="1403"/>
      <c r="R4" s="1403"/>
      <c r="S4" s="1403"/>
      <c r="V4" s="190"/>
      <c r="W4" s="4"/>
    </row>
    <row r="5" spans="1:23" ht="15.75" customHeight="1">
      <c r="V5" s="4" t="s">
        <v>397</v>
      </c>
      <c r="W5" s="4"/>
    </row>
    <row r="6" spans="1:23" ht="15.75" customHeight="1">
      <c r="A6" s="1549" t="s">
        <v>249</v>
      </c>
      <c r="B6" s="1672" t="s">
        <v>1390</v>
      </c>
      <c r="C6" s="1672"/>
      <c r="D6" s="1672"/>
      <c r="E6" s="1672"/>
      <c r="F6" s="1669" t="s">
        <v>1480</v>
      </c>
      <c r="G6" s="1669"/>
      <c r="H6" s="1669"/>
      <c r="I6" s="1669"/>
      <c r="J6" s="1669"/>
      <c r="K6" s="1669"/>
      <c r="L6" s="1669"/>
      <c r="M6" s="1669"/>
      <c r="N6" s="1669"/>
      <c r="O6" s="1669"/>
      <c r="P6" s="1669"/>
      <c r="Q6" s="1669"/>
      <c r="R6" s="1669"/>
      <c r="S6" s="1669"/>
      <c r="V6" s="137"/>
      <c r="W6" s="4" t="s">
        <v>398</v>
      </c>
    </row>
    <row r="7" spans="1:23" ht="34.5" customHeight="1">
      <c r="A7" s="1550"/>
      <c r="B7" s="1672"/>
      <c r="C7" s="1672"/>
      <c r="D7" s="1672"/>
      <c r="E7" s="1672"/>
      <c r="F7" s="1669"/>
      <c r="G7" s="1669"/>
      <c r="H7" s="1669"/>
      <c r="I7" s="1669"/>
      <c r="J7" s="1669"/>
      <c r="K7" s="1669"/>
      <c r="L7" s="1669"/>
      <c r="M7" s="1669"/>
      <c r="N7" s="1669"/>
      <c r="O7" s="1669"/>
      <c r="P7" s="1669"/>
      <c r="Q7" s="1669"/>
      <c r="R7" s="1669"/>
      <c r="S7" s="1669"/>
      <c r="V7" s="138"/>
      <c r="W7" s="4" t="s">
        <v>396</v>
      </c>
    </row>
    <row r="8" spans="1:23" ht="15.75" customHeight="1">
      <c r="A8" s="1550"/>
      <c r="B8" s="1673" t="s">
        <v>155</v>
      </c>
      <c r="C8" s="1673"/>
      <c r="D8" s="1673"/>
      <c r="E8" s="1673"/>
      <c r="F8" s="1670" t="str">
        <f>INDEX(発注者入力シート!$AX$3:$BC$31,MATCH(発注者入力シート!$AY$2,発注者入力シート!$AZ$3:$AZ$31,0),4)</f>
        <v>通信設備工事</v>
      </c>
      <c r="G8" s="1670"/>
      <c r="H8" s="1670"/>
      <c r="I8" s="1670"/>
      <c r="J8" s="1670"/>
      <c r="K8" s="1670"/>
      <c r="L8" s="1670"/>
      <c r="M8" s="1670"/>
      <c r="N8" s="1670"/>
      <c r="O8" s="1670"/>
      <c r="P8" s="1670"/>
      <c r="Q8" s="1670"/>
      <c r="R8" s="1670"/>
      <c r="S8" s="1670"/>
      <c r="V8" s="138"/>
      <c r="W8" s="4"/>
    </row>
    <row r="9" spans="1:23" ht="15.75" customHeight="1">
      <c r="A9" s="1550"/>
      <c r="B9" s="1673" t="s">
        <v>216</v>
      </c>
      <c r="C9" s="1673"/>
      <c r="D9" s="1673"/>
      <c r="E9" s="1673"/>
      <c r="F9" s="1670" t="str">
        <f>INDEX(発注者入力シート!$AX$3:$BC$31,MATCH(発注者入力シート!$AY$2,発注者入力シート!$AZ$3:$AZ$31,0),5)</f>
        <v>電気通信工事</v>
      </c>
      <c r="G9" s="1670"/>
      <c r="H9" s="1670"/>
      <c r="I9" s="1670"/>
      <c r="J9" s="1670"/>
      <c r="K9" s="1670"/>
      <c r="L9" s="1670"/>
      <c r="M9" s="1670"/>
      <c r="N9" s="1670"/>
      <c r="O9" s="1670"/>
      <c r="P9" s="1670"/>
      <c r="Q9" s="1670"/>
      <c r="R9" s="1670"/>
      <c r="S9" s="1670"/>
      <c r="V9" s="138"/>
      <c r="W9" s="4"/>
    </row>
    <row r="10" spans="1:23" ht="25.5" customHeight="1">
      <c r="A10" s="1550"/>
      <c r="B10" s="1429" t="s">
        <v>1391</v>
      </c>
      <c r="C10" s="1429"/>
      <c r="D10" s="1429"/>
      <c r="E10" s="1429"/>
      <c r="F10" s="1671" t="s">
        <v>1475</v>
      </c>
      <c r="G10" s="1671"/>
      <c r="H10" s="1671"/>
      <c r="I10" s="1671"/>
      <c r="J10" s="1671"/>
      <c r="K10" s="1671"/>
      <c r="L10" s="1671"/>
      <c r="M10" s="1671"/>
      <c r="N10" s="1671"/>
      <c r="O10" s="1671"/>
      <c r="P10" s="1671"/>
      <c r="Q10" s="1671"/>
      <c r="R10" s="1671"/>
      <c r="S10" s="1671"/>
      <c r="V10" s="149" t="s">
        <v>399</v>
      </c>
      <c r="W10" s="4"/>
    </row>
    <row r="11" spans="1:23" ht="21" customHeight="1">
      <c r="A11" s="1551"/>
      <c r="B11" s="1429"/>
      <c r="C11" s="1429"/>
      <c r="D11" s="1429"/>
      <c r="E11" s="1429"/>
      <c r="F11" s="1671"/>
      <c r="G11" s="1671"/>
      <c r="H11" s="1671"/>
      <c r="I11" s="1671"/>
      <c r="J11" s="1671"/>
      <c r="K11" s="1671"/>
      <c r="L11" s="1671"/>
      <c r="M11" s="1671"/>
      <c r="N11" s="1671"/>
      <c r="O11" s="1671"/>
      <c r="P11" s="1671"/>
      <c r="Q11" s="1671"/>
      <c r="R11" s="1671"/>
      <c r="S11" s="1671"/>
      <c r="V11" s="149" t="s">
        <v>400</v>
      </c>
      <c r="W11" s="4"/>
    </row>
    <row r="12" spans="1:23" ht="15.75" customHeight="1">
      <c r="E12" s="300"/>
      <c r="F12" s="300"/>
      <c r="G12" s="300"/>
      <c r="H12" s="300"/>
      <c r="I12" s="300"/>
      <c r="J12" s="300"/>
      <c r="K12" s="300"/>
      <c r="L12" s="300"/>
      <c r="M12" s="300"/>
      <c r="N12" s="300"/>
      <c r="O12" s="300"/>
      <c r="P12" s="300"/>
      <c r="Q12" s="300"/>
      <c r="R12" s="300"/>
      <c r="S12" s="300"/>
      <c r="V12" s="149" t="s">
        <v>855</v>
      </c>
      <c r="W12" s="4"/>
    </row>
    <row r="13" spans="1:23" ht="15.75" customHeight="1">
      <c r="A13" s="1472" t="s">
        <v>885</v>
      </c>
      <c r="B13" s="1479"/>
      <c r="C13" s="1479"/>
      <c r="D13" s="1479"/>
      <c r="E13" s="1473"/>
      <c r="F13" s="1589" t="s">
        <v>886</v>
      </c>
      <c r="G13" s="1590"/>
      <c r="H13" s="1590"/>
      <c r="I13" s="1590"/>
      <c r="J13" s="1590"/>
      <c r="K13" s="1590"/>
      <c r="L13" s="1590"/>
      <c r="M13" s="1591" t="s">
        <v>887</v>
      </c>
      <c r="N13" s="1591"/>
      <c r="O13" s="1591"/>
      <c r="P13" s="1591"/>
      <c r="Q13" s="1591"/>
      <c r="R13" s="1591"/>
      <c r="S13" s="1591"/>
      <c r="W13" s="4"/>
    </row>
    <row r="14" spans="1:23" ht="15.75" customHeight="1">
      <c r="A14" s="1552" t="s">
        <v>29</v>
      </c>
      <c r="B14" s="1446" t="s">
        <v>30</v>
      </c>
      <c r="C14" s="1447"/>
      <c r="D14" s="1447"/>
      <c r="E14" s="1448"/>
      <c r="F14" s="1408"/>
      <c r="G14" s="1409"/>
      <c r="H14" s="1409"/>
      <c r="I14" s="1409"/>
      <c r="J14" s="1409"/>
      <c r="K14" s="1409"/>
      <c r="L14" s="1410"/>
      <c r="M14" s="1408"/>
      <c r="N14" s="1409"/>
      <c r="O14" s="1409"/>
      <c r="P14" s="1409"/>
      <c r="Q14" s="1409"/>
      <c r="R14" s="1409"/>
      <c r="S14" s="1410"/>
    </row>
    <row r="15" spans="1:23" ht="15.75" customHeight="1">
      <c r="A15" s="1553"/>
      <c r="B15" s="1452"/>
      <c r="C15" s="1453"/>
      <c r="D15" s="1453"/>
      <c r="E15" s="1454"/>
      <c r="F15" s="1411"/>
      <c r="G15" s="1412"/>
      <c r="H15" s="1412"/>
      <c r="I15" s="1412"/>
      <c r="J15" s="1412"/>
      <c r="K15" s="1412"/>
      <c r="L15" s="1413"/>
      <c r="M15" s="1411"/>
      <c r="N15" s="1412"/>
      <c r="O15" s="1412"/>
      <c r="P15" s="1412"/>
      <c r="Q15" s="1412"/>
      <c r="R15" s="1412"/>
      <c r="S15" s="1413"/>
    </row>
    <row r="16" spans="1:23" ht="15.75" customHeight="1">
      <c r="A16" s="1553"/>
      <c r="B16" s="1452"/>
      <c r="C16" s="1453"/>
      <c r="D16" s="1453"/>
      <c r="E16" s="1454"/>
      <c r="F16" s="1411"/>
      <c r="G16" s="1412"/>
      <c r="H16" s="1412"/>
      <c r="I16" s="1412"/>
      <c r="J16" s="1412"/>
      <c r="K16" s="1412"/>
      <c r="L16" s="1413"/>
      <c r="M16" s="1411"/>
      <c r="N16" s="1412"/>
      <c r="O16" s="1412"/>
      <c r="P16" s="1412"/>
      <c r="Q16" s="1412"/>
      <c r="R16" s="1412"/>
      <c r="S16" s="1413"/>
    </row>
    <row r="17" spans="1:27" ht="15.75" customHeight="1">
      <c r="A17" s="1553"/>
      <c r="B17" s="1449"/>
      <c r="C17" s="1450"/>
      <c r="D17" s="1450"/>
      <c r="E17" s="1451"/>
      <c r="F17" s="1414"/>
      <c r="G17" s="1415"/>
      <c r="H17" s="1415"/>
      <c r="I17" s="1415"/>
      <c r="J17" s="1415"/>
      <c r="K17" s="1415"/>
      <c r="L17" s="1416"/>
      <c r="M17" s="1414"/>
      <c r="N17" s="1415"/>
      <c r="O17" s="1415"/>
      <c r="P17" s="1415"/>
      <c r="Q17" s="1415"/>
      <c r="R17" s="1415"/>
      <c r="S17" s="1416"/>
      <c r="V17" s="4"/>
    </row>
    <row r="18" spans="1:27" ht="19.5" customHeight="1">
      <c r="A18" s="1553"/>
      <c r="B18" s="1449" t="s">
        <v>1326</v>
      </c>
      <c r="C18" s="1450"/>
      <c r="D18" s="1450"/>
      <c r="E18" s="1451"/>
      <c r="F18" s="1430"/>
      <c r="G18" s="1428"/>
      <c r="H18" s="1428"/>
      <c r="I18" s="1428"/>
      <c r="J18" s="1428"/>
      <c r="K18" s="1428"/>
      <c r="L18" s="1566"/>
      <c r="M18" s="1430"/>
      <c r="N18" s="1428"/>
      <c r="O18" s="1428"/>
      <c r="P18" s="1428"/>
      <c r="Q18" s="1428"/>
      <c r="R18" s="1428"/>
      <c r="S18" s="1566"/>
      <c r="U18" s="631"/>
      <c r="V18" s="266"/>
    </row>
    <row r="19" spans="1:27" ht="30" customHeight="1">
      <c r="A19" s="1553"/>
      <c r="B19" s="1472" t="s">
        <v>24</v>
      </c>
      <c r="C19" s="1479"/>
      <c r="D19" s="1479"/>
      <c r="E19" s="1473"/>
      <c r="F19" s="1567"/>
      <c r="G19" s="1568"/>
      <c r="H19" s="1568"/>
      <c r="I19" s="1568"/>
      <c r="J19" s="1568"/>
      <c r="K19" s="1568"/>
      <c r="L19" s="1569"/>
      <c r="M19" s="1567"/>
      <c r="N19" s="1568"/>
      <c r="O19" s="1568"/>
      <c r="P19" s="1568"/>
      <c r="Q19" s="1568"/>
      <c r="R19" s="1568"/>
      <c r="S19" s="1569"/>
      <c r="U19" s="146" t="s">
        <v>1260</v>
      </c>
      <c r="V19" s="4" t="s">
        <v>1261</v>
      </c>
    </row>
    <row r="20" spans="1:27" ht="30" customHeight="1">
      <c r="A20" s="1553"/>
      <c r="B20" s="1559" t="s">
        <v>155</v>
      </c>
      <c r="C20" s="1560"/>
      <c r="D20" s="1560"/>
      <c r="E20" s="1561"/>
      <c r="F20" s="1562"/>
      <c r="G20" s="1563"/>
      <c r="H20" s="1563"/>
      <c r="I20" s="1563"/>
      <c r="J20" s="1563"/>
      <c r="K20" s="1563"/>
      <c r="L20" s="1564"/>
      <c r="M20" s="1562"/>
      <c r="N20" s="1563"/>
      <c r="O20" s="1563"/>
      <c r="P20" s="1563"/>
      <c r="Q20" s="1563"/>
      <c r="R20" s="1563"/>
      <c r="S20" s="1564"/>
    </row>
    <row r="21" spans="1:27" ht="30" customHeight="1">
      <c r="A21" s="1553"/>
      <c r="B21" s="1559" t="s">
        <v>216</v>
      </c>
      <c r="C21" s="1560"/>
      <c r="D21" s="1560"/>
      <c r="E21" s="1561"/>
      <c r="F21" s="1562"/>
      <c r="G21" s="1563"/>
      <c r="H21" s="1563"/>
      <c r="I21" s="1563"/>
      <c r="J21" s="1563"/>
      <c r="K21" s="1563"/>
      <c r="L21" s="1564"/>
      <c r="M21" s="1562"/>
      <c r="N21" s="1563"/>
      <c r="O21" s="1563"/>
      <c r="P21" s="1563"/>
      <c r="Q21" s="1563"/>
      <c r="R21" s="1563"/>
      <c r="S21" s="1564"/>
    </row>
    <row r="22" spans="1:27" ht="15.75" customHeight="1">
      <c r="A22" s="1553"/>
      <c r="B22" s="1452" t="s">
        <v>31</v>
      </c>
      <c r="C22" s="1453"/>
      <c r="D22" s="1453"/>
      <c r="E22" s="1454"/>
      <c r="F22" s="1554"/>
      <c r="G22" s="1555"/>
      <c r="H22" s="1555"/>
      <c r="I22" s="1555"/>
      <c r="J22" s="1555"/>
      <c r="K22" s="1555"/>
      <c r="L22" s="1555"/>
      <c r="M22" s="1554"/>
      <c r="N22" s="1555"/>
      <c r="O22" s="1555"/>
      <c r="P22" s="1555"/>
      <c r="Q22" s="1555"/>
      <c r="R22" s="1555"/>
      <c r="S22" s="1581"/>
    </row>
    <row r="23" spans="1:27" ht="15.75" customHeight="1">
      <c r="A23" s="1553"/>
      <c r="B23" s="1452"/>
      <c r="C23" s="1453"/>
      <c r="D23" s="1453"/>
      <c r="E23" s="1454"/>
      <c r="F23" s="1554"/>
      <c r="G23" s="1555"/>
      <c r="H23" s="1555"/>
      <c r="I23" s="1555"/>
      <c r="J23" s="1555"/>
      <c r="K23" s="1555"/>
      <c r="L23" s="1555"/>
      <c r="M23" s="1582"/>
      <c r="N23" s="1583"/>
      <c r="O23" s="1583"/>
      <c r="P23" s="1583"/>
      <c r="Q23" s="1583"/>
      <c r="R23" s="1583"/>
      <c r="S23" s="1584"/>
      <c r="V23" s="605" t="s">
        <v>1057</v>
      </c>
    </row>
    <row r="24" spans="1:27" ht="19.5" customHeight="1">
      <c r="A24" s="1553"/>
      <c r="B24" s="1485" t="s">
        <v>891</v>
      </c>
      <c r="C24" s="1486"/>
      <c r="D24" s="1486"/>
      <c r="E24" s="1487"/>
      <c r="F24" s="1579"/>
      <c r="G24" s="1580"/>
      <c r="H24" s="1580"/>
      <c r="I24" s="1580"/>
      <c r="J24" s="1580"/>
      <c r="K24" s="1580"/>
      <c r="L24" s="562" t="s">
        <v>169</v>
      </c>
      <c r="M24" s="1579"/>
      <c r="N24" s="1580"/>
      <c r="O24" s="1580"/>
      <c r="P24" s="1580"/>
      <c r="Q24" s="1580"/>
      <c r="R24" s="1580"/>
      <c r="S24" s="562" t="s">
        <v>169</v>
      </c>
      <c r="V24" s="4" t="s">
        <v>1058</v>
      </c>
    </row>
    <row r="25" spans="1:27" ht="19.5" customHeight="1">
      <c r="A25" s="1553"/>
      <c r="B25" s="1585" t="s">
        <v>1062</v>
      </c>
      <c r="C25" s="1586"/>
      <c r="D25" s="1586"/>
      <c r="E25" s="197" t="s">
        <v>269</v>
      </c>
      <c r="F25" s="1033"/>
      <c r="G25" s="375"/>
      <c r="H25" s="377" t="s">
        <v>509</v>
      </c>
      <c r="I25" s="375"/>
      <c r="J25" s="379" t="s">
        <v>512</v>
      </c>
      <c r="K25" s="375"/>
      <c r="L25" s="380" t="s">
        <v>510</v>
      </c>
      <c r="M25" s="1033"/>
      <c r="N25" s="375"/>
      <c r="O25" s="377" t="s">
        <v>509</v>
      </c>
      <c r="P25" s="375"/>
      <c r="Q25" s="379" t="s">
        <v>512</v>
      </c>
      <c r="R25" s="375"/>
      <c r="S25" s="380" t="s">
        <v>510</v>
      </c>
      <c r="V25" s="606">
        <v>44044</v>
      </c>
      <c r="W25" s="607" t="s">
        <v>1059</v>
      </c>
      <c r="AA25" s="146" t="s">
        <v>508</v>
      </c>
    </row>
    <row r="26" spans="1:27" ht="19.5" customHeight="1">
      <c r="A26" s="1553"/>
      <c r="B26" s="1587"/>
      <c r="C26" s="1588"/>
      <c r="D26" s="1588"/>
      <c r="E26" s="200" t="s">
        <v>270</v>
      </c>
      <c r="F26" s="1052"/>
      <c r="G26" s="376"/>
      <c r="H26" s="378" t="s">
        <v>509</v>
      </c>
      <c r="I26" s="376"/>
      <c r="J26" s="378" t="s">
        <v>513</v>
      </c>
      <c r="K26" s="376"/>
      <c r="L26" s="381" t="s">
        <v>510</v>
      </c>
      <c r="M26" s="1052"/>
      <c r="N26" s="376"/>
      <c r="O26" s="378" t="s">
        <v>509</v>
      </c>
      <c r="P26" s="376"/>
      <c r="Q26" s="378" t="s">
        <v>513</v>
      </c>
      <c r="R26" s="376"/>
      <c r="S26" s="381" t="s">
        <v>510</v>
      </c>
      <c r="V26" s="4" t="s">
        <v>1060</v>
      </c>
      <c r="AA26" s="146" t="s">
        <v>1259</v>
      </c>
    </row>
    <row r="27" spans="1:27" ht="19.5" customHeight="1">
      <c r="A27" s="1553"/>
      <c r="B27" s="1446" t="s">
        <v>520</v>
      </c>
      <c r="C27" s="1447"/>
      <c r="D27" s="1447"/>
      <c r="E27" s="1448"/>
      <c r="F27" s="1573"/>
      <c r="G27" s="1574"/>
      <c r="H27" s="1574"/>
      <c r="I27" s="1574"/>
      <c r="J27" s="1574"/>
      <c r="K27" s="1574"/>
      <c r="L27" s="1575"/>
      <c r="M27" s="1576"/>
      <c r="N27" s="1577"/>
      <c r="O27" s="1577"/>
      <c r="P27" s="1577"/>
      <c r="Q27" s="1577"/>
      <c r="R27" s="1577"/>
      <c r="S27" s="1578"/>
      <c r="V27" s="608">
        <f>V25</f>
        <v>44044</v>
      </c>
    </row>
    <row r="28" spans="1:27" ht="19.5" customHeight="1">
      <c r="A28" s="1553"/>
      <c r="B28" s="1570" t="s">
        <v>717</v>
      </c>
      <c r="C28" s="1571"/>
      <c r="D28" s="1571"/>
      <c r="E28" s="1572"/>
      <c r="F28" s="1573"/>
      <c r="G28" s="1574"/>
      <c r="H28" s="1574"/>
      <c r="I28" s="1574"/>
      <c r="J28" s="1574"/>
      <c r="K28" s="1574"/>
      <c r="L28" s="1575"/>
      <c r="M28" s="1576"/>
      <c r="N28" s="1577"/>
      <c r="O28" s="1577"/>
      <c r="P28" s="1577"/>
      <c r="Q28" s="1577"/>
      <c r="R28" s="1577"/>
      <c r="S28" s="1578"/>
      <c r="V28" s="4"/>
    </row>
    <row r="29" spans="1:27" ht="31.5" customHeight="1">
      <c r="A29" s="1472" t="s">
        <v>27</v>
      </c>
      <c r="B29" s="1479"/>
      <c r="C29" s="1479"/>
      <c r="D29" s="1479"/>
      <c r="E29" s="1479"/>
      <c r="F29" s="1541"/>
      <c r="G29" s="1542"/>
      <c r="H29" s="1542"/>
      <c r="I29" s="1542"/>
      <c r="J29" s="1542"/>
      <c r="K29" s="1542"/>
      <c r="L29" s="559" t="s">
        <v>168</v>
      </c>
      <c r="M29" s="1541"/>
      <c r="N29" s="1542"/>
      <c r="O29" s="1542"/>
      <c r="P29" s="1542"/>
      <c r="Q29" s="1542"/>
      <c r="R29" s="1542"/>
      <c r="S29" s="559" t="s">
        <v>168</v>
      </c>
    </row>
    <row r="30" spans="1:27" ht="15.75" customHeight="1">
      <c r="A30" s="1549" t="s">
        <v>33</v>
      </c>
      <c r="B30" s="1556" t="s">
        <v>34</v>
      </c>
      <c r="C30" s="1557"/>
      <c r="D30" s="1557"/>
      <c r="E30" s="1558"/>
      <c r="F30" s="1543"/>
      <c r="G30" s="1544"/>
      <c r="H30" s="1544"/>
      <c r="I30" s="1544"/>
      <c r="J30" s="1544"/>
      <c r="K30" s="1544"/>
      <c r="L30" s="1545"/>
      <c r="M30" s="1543"/>
      <c r="N30" s="1544"/>
      <c r="O30" s="1544"/>
      <c r="P30" s="1544"/>
      <c r="Q30" s="1544"/>
      <c r="R30" s="1544"/>
      <c r="S30" s="1545"/>
    </row>
    <row r="31" spans="1:27" ht="15.75" customHeight="1">
      <c r="A31" s="1550"/>
      <c r="B31" s="1452" t="s">
        <v>35</v>
      </c>
      <c r="C31" s="1453"/>
      <c r="D31" s="1453"/>
      <c r="E31" s="1454"/>
      <c r="F31" s="1546"/>
      <c r="G31" s="1547"/>
      <c r="H31" s="1547"/>
      <c r="I31" s="1547"/>
      <c r="J31" s="1547"/>
      <c r="K31" s="1547"/>
      <c r="L31" s="1548"/>
      <c r="M31" s="1546"/>
      <c r="N31" s="1547"/>
      <c r="O31" s="1547"/>
      <c r="P31" s="1547"/>
      <c r="Q31" s="1547"/>
      <c r="R31" s="1547"/>
      <c r="S31" s="1548"/>
      <c r="V31" s="4"/>
    </row>
    <row r="32" spans="1:27" ht="15.75" customHeight="1">
      <c r="A32" s="1550"/>
      <c r="B32" s="1446" t="s">
        <v>36</v>
      </c>
      <c r="C32" s="1447"/>
      <c r="D32" s="1447"/>
      <c r="E32" s="1448"/>
      <c r="F32" s="1543"/>
      <c r="G32" s="1544"/>
      <c r="H32" s="1544"/>
      <c r="I32" s="1544"/>
      <c r="J32" s="1544"/>
      <c r="K32" s="1544"/>
      <c r="L32" s="1545"/>
      <c r="M32" s="1543"/>
      <c r="N32" s="1544"/>
      <c r="O32" s="1544"/>
      <c r="P32" s="1544"/>
      <c r="Q32" s="1544"/>
      <c r="R32" s="1544"/>
      <c r="S32" s="1545"/>
    </row>
    <row r="33" spans="1:22" ht="15.75" customHeight="1">
      <c r="A33" s="1550"/>
      <c r="B33" s="1449"/>
      <c r="C33" s="1450"/>
      <c r="D33" s="1450"/>
      <c r="E33" s="1451"/>
      <c r="F33" s="1546"/>
      <c r="G33" s="1547"/>
      <c r="H33" s="1547"/>
      <c r="I33" s="1547"/>
      <c r="J33" s="1547"/>
      <c r="K33" s="1547"/>
      <c r="L33" s="1548"/>
      <c r="M33" s="1546"/>
      <c r="N33" s="1547"/>
      <c r="O33" s="1547"/>
      <c r="P33" s="1547"/>
      <c r="Q33" s="1547"/>
      <c r="R33" s="1547"/>
      <c r="S33" s="1548"/>
      <c r="V33" s="4"/>
    </row>
    <row r="34" spans="1:22" ht="15.75" customHeight="1">
      <c r="A34" s="1550"/>
      <c r="B34" s="1446"/>
      <c r="C34" s="1447"/>
      <c r="D34" s="1447"/>
      <c r="E34" s="1448"/>
      <c r="F34" s="1543"/>
      <c r="G34" s="1544"/>
      <c r="H34" s="1544"/>
      <c r="I34" s="1544"/>
      <c r="J34" s="1544"/>
      <c r="K34" s="1544"/>
      <c r="L34" s="1545"/>
      <c r="M34" s="1543"/>
      <c r="N34" s="1544"/>
      <c r="O34" s="1544"/>
      <c r="P34" s="1544"/>
      <c r="Q34" s="1544"/>
      <c r="R34" s="1544"/>
      <c r="S34" s="1545"/>
    </row>
    <row r="35" spans="1:22" ht="15.75" customHeight="1">
      <c r="A35" s="1550"/>
      <c r="B35" s="1449"/>
      <c r="C35" s="1450"/>
      <c r="D35" s="1450"/>
      <c r="E35" s="1451"/>
      <c r="F35" s="1546"/>
      <c r="G35" s="1547"/>
      <c r="H35" s="1547"/>
      <c r="I35" s="1547"/>
      <c r="J35" s="1547"/>
      <c r="K35" s="1547"/>
      <c r="L35" s="1548"/>
      <c r="M35" s="1546"/>
      <c r="N35" s="1547"/>
      <c r="O35" s="1547"/>
      <c r="P35" s="1547"/>
      <c r="Q35" s="1547"/>
      <c r="R35" s="1547"/>
      <c r="S35" s="1548"/>
      <c r="V35" s="4"/>
    </row>
    <row r="36" spans="1:22" ht="15.75" customHeight="1">
      <c r="A36" s="1550"/>
      <c r="B36" s="1446"/>
      <c r="C36" s="1447"/>
      <c r="D36" s="1447"/>
      <c r="E36" s="1448"/>
      <c r="F36" s="1543"/>
      <c r="G36" s="1544"/>
      <c r="H36" s="1544"/>
      <c r="I36" s="1544"/>
      <c r="J36" s="1544"/>
      <c r="K36" s="1544"/>
      <c r="L36" s="1545"/>
      <c r="M36" s="1543"/>
      <c r="N36" s="1544"/>
      <c r="O36" s="1544"/>
      <c r="P36" s="1544"/>
      <c r="Q36" s="1544"/>
      <c r="R36" s="1544"/>
      <c r="S36" s="1545"/>
    </row>
    <row r="37" spans="1:22" ht="15.75" customHeight="1">
      <c r="A37" s="1550"/>
      <c r="B37" s="1449"/>
      <c r="C37" s="1450"/>
      <c r="D37" s="1450"/>
      <c r="E37" s="1451"/>
      <c r="F37" s="1546"/>
      <c r="G37" s="1547"/>
      <c r="H37" s="1547"/>
      <c r="I37" s="1547"/>
      <c r="J37" s="1547"/>
      <c r="K37" s="1547"/>
      <c r="L37" s="1548"/>
      <c r="M37" s="1546"/>
      <c r="N37" s="1547"/>
      <c r="O37" s="1547"/>
      <c r="P37" s="1547"/>
      <c r="Q37" s="1547"/>
      <c r="R37" s="1547"/>
      <c r="S37" s="1548"/>
      <c r="V37" s="4"/>
    </row>
    <row r="38" spans="1:22" ht="15.75" customHeight="1">
      <c r="A38" s="1550"/>
      <c r="B38" s="1446"/>
      <c r="C38" s="1447"/>
      <c r="D38" s="1447"/>
      <c r="E38" s="1448"/>
      <c r="F38" s="1543"/>
      <c r="G38" s="1544"/>
      <c r="H38" s="1544"/>
      <c r="I38" s="1544"/>
      <c r="J38" s="1544"/>
      <c r="K38" s="1544"/>
      <c r="L38" s="1545"/>
      <c r="M38" s="1543"/>
      <c r="N38" s="1544"/>
      <c r="O38" s="1544"/>
      <c r="P38" s="1544"/>
      <c r="Q38" s="1544"/>
      <c r="R38" s="1544"/>
      <c r="S38" s="1545"/>
    </row>
    <row r="39" spans="1:22" ht="15.75" customHeight="1">
      <c r="A39" s="1551"/>
      <c r="B39" s="1449"/>
      <c r="C39" s="1450"/>
      <c r="D39" s="1450"/>
      <c r="E39" s="1451"/>
      <c r="F39" s="1546"/>
      <c r="G39" s="1547"/>
      <c r="H39" s="1547"/>
      <c r="I39" s="1547"/>
      <c r="J39" s="1547"/>
      <c r="K39" s="1547"/>
      <c r="L39" s="1548"/>
      <c r="M39" s="1546"/>
      <c r="N39" s="1547"/>
      <c r="O39" s="1547"/>
      <c r="P39" s="1547"/>
      <c r="Q39" s="1547"/>
      <c r="R39" s="1547"/>
      <c r="S39" s="1548"/>
      <c r="V39" s="4"/>
    </row>
    <row r="40" spans="1:22" ht="15.75" customHeight="1">
      <c r="A40" s="1018"/>
      <c r="B40" s="1010"/>
      <c r="C40" s="1010"/>
      <c r="D40" s="1010"/>
      <c r="E40" s="1010"/>
      <c r="F40" s="1017"/>
      <c r="G40" s="1017"/>
      <c r="H40" s="1017"/>
      <c r="I40" s="1017"/>
      <c r="J40" s="1017"/>
      <c r="K40" s="1017"/>
      <c r="L40" s="1017"/>
      <c r="M40" s="1017"/>
      <c r="N40" s="1017"/>
      <c r="O40" s="1017"/>
      <c r="P40" s="1017"/>
      <c r="Q40" s="1017"/>
      <c r="R40" s="1017"/>
      <c r="S40" s="1017"/>
      <c r="V40" s="4"/>
    </row>
    <row r="41" spans="1:22" ht="15.75" customHeight="1">
      <c r="A41" s="1018"/>
      <c r="B41" s="1019" t="s">
        <v>1285</v>
      </c>
      <c r="C41" s="1592" t="s">
        <v>1398</v>
      </c>
      <c r="D41" s="1592"/>
      <c r="E41" s="1592"/>
      <c r="F41" s="1592"/>
      <c r="G41" s="1592"/>
      <c r="H41" s="1592"/>
      <c r="I41" s="1592"/>
      <c r="J41" s="1592"/>
      <c r="K41" s="1592"/>
      <c r="L41" s="1592"/>
      <c r="M41" s="1592"/>
      <c r="N41" s="1592"/>
      <c r="O41" s="1592"/>
      <c r="P41" s="1592"/>
      <c r="Q41" s="1592"/>
      <c r="R41" s="1592"/>
      <c r="S41" s="1592"/>
      <c r="T41" s="1592"/>
      <c r="V41" s="4"/>
    </row>
    <row r="42" spans="1:22" ht="15.75" customHeight="1">
      <c r="A42" s="1018"/>
      <c r="B42" s="1020"/>
      <c r="C42" s="1592"/>
      <c r="D42" s="1592"/>
      <c r="E42" s="1592"/>
      <c r="F42" s="1592"/>
      <c r="G42" s="1592"/>
      <c r="H42" s="1592"/>
      <c r="I42" s="1592"/>
      <c r="J42" s="1592"/>
      <c r="K42" s="1592"/>
      <c r="L42" s="1592"/>
      <c r="M42" s="1592"/>
      <c r="N42" s="1592"/>
      <c r="O42" s="1592"/>
      <c r="P42" s="1592"/>
      <c r="Q42" s="1592"/>
      <c r="R42" s="1592"/>
      <c r="S42" s="1592"/>
      <c r="T42" s="1592"/>
      <c r="V42" s="4"/>
    </row>
    <row r="43" spans="1:22" ht="15.75" customHeight="1">
      <c r="A43" s="1018"/>
      <c r="B43" s="1020"/>
      <c r="C43" s="1592"/>
      <c r="D43" s="1592"/>
      <c r="E43" s="1592"/>
      <c r="F43" s="1592"/>
      <c r="G43" s="1592"/>
      <c r="H43" s="1592"/>
      <c r="I43" s="1592"/>
      <c r="J43" s="1592"/>
      <c r="K43" s="1592"/>
      <c r="L43" s="1592"/>
      <c r="M43" s="1592"/>
      <c r="N43" s="1592"/>
      <c r="O43" s="1592"/>
      <c r="P43" s="1592"/>
      <c r="Q43" s="1592"/>
      <c r="R43" s="1592"/>
      <c r="S43" s="1592"/>
      <c r="T43" s="1592"/>
      <c r="V43" s="4"/>
    </row>
    <row r="44" spans="1:22" ht="15.75" customHeight="1">
      <c r="A44" s="1018"/>
      <c r="B44" s="1020"/>
      <c r="C44" s="1592"/>
      <c r="D44" s="1592"/>
      <c r="E44" s="1592"/>
      <c r="F44" s="1592"/>
      <c r="G44" s="1592"/>
      <c r="H44" s="1592"/>
      <c r="I44" s="1592"/>
      <c r="J44" s="1592"/>
      <c r="K44" s="1592"/>
      <c r="L44" s="1592"/>
      <c r="M44" s="1592"/>
      <c r="N44" s="1592"/>
      <c r="O44" s="1592"/>
      <c r="P44" s="1592"/>
      <c r="Q44" s="1592"/>
      <c r="R44" s="1592"/>
      <c r="S44" s="1592"/>
      <c r="T44" s="1592"/>
      <c r="V44" s="4"/>
    </row>
    <row r="45" spans="1:22" ht="15.75" customHeight="1">
      <c r="A45" s="1018"/>
      <c r="B45" s="1019" t="s">
        <v>1286</v>
      </c>
      <c r="C45" s="1593" t="s">
        <v>1383</v>
      </c>
      <c r="D45" s="1593"/>
      <c r="E45" s="1593"/>
      <c r="F45" s="1593"/>
      <c r="G45" s="1593"/>
      <c r="H45" s="1593"/>
      <c r="I45" s="1593"/>
      <c r="J45" s="1593"/>
      <c r="K45" s="1593"/>
      <c r="L45" s="1593"/>
      <c r="M45" s="1593"/>
      <c r="N45" s="1593"/>
      <c r="O45" s="1593"/>
      <c r="P45" s="1593"/>
      <c r="Q45" s="1593"/>
      <c r="R45" s="1593"/>
      <c r="S45" s="1593"/>
      <c r="T45" s="1593"/>
      <c r="V45" s="4"/>
    </row>
    <row r="46" spans="1:22" ht="15.75" customHeight="1">
      <c r="A46" s="1018"/>
      <c r="B46" s="1019"/>
      <c r="C46" s="1593"/>
      <c r="D46" s="1593"/>
      <c r="E46" s="1593"/>
      <c r="F46" s="1593"/>
      <c r="G46" s="1593"/>
      <c r="H46" s="1593"/>
      <c r="I46" s="1593"/>
      <c r="J46" s="1593"/>
      <c r="K46" s="1593"/>
      <c r="L46" s="1593"/>
      <c r="M46" s="1593"/>
      <c r="N46" s="1593"/>
      <c r="O46" s="1593"/>
      <c r="P46" s="1593"/>
      <c r="Q46" s="1593"/>
      <c r="R46" s="1593"/>
      <c r="S46" s="1593"/>
      <c r="T46" s="1593"/>
      <c r="V46" s="4"/>
    </row>
    <row r="47" spans="1:22" ht="15.75" customHeight="1">
      <c r="A47" s="1018"/>
      <c r="B47" s="1019"/>
      <c r="C47" s="1593"/>
      <c r="D47" s="1593"/>
      <c r="E47" s="1593"/>
      <c r="F47" s="1593"/>
      <c r="G47" s="1593"/>
      <c r="H47" s="1593"/>
      <c r="I47" s="1593"/>
      <c r="J47" s="1593"/>
      <c r="K47" s="1593"/>
      <c r="L47" s="1593"/>
      <c r="M47" s="1593"/>
      <c r="N47" s="1593"/>
      <c r="O47" s="1593"/>
      <c r="P47" s="1593"/>
      <c r="Q47" s="1593"/>
      <c r="R47" s="1593"/>
      <c r="S47" s="1593"/>
      <c r="T47" s="1593"/>
      <c r="V47" s="4"/>
    </row>
    <row r="48" spans="1:22" ht="15.75" customHeight="1">
      <c r="A48" s="1018"/>
      <c r="B48" s="1020"/>
      <c r="C48" s="1593"/>
      <c r="D48" s="1593"/>
      <c r="E48" s="1593"/>
      <c r="F48" s="1593"/>
      <c r="G48" s="1593"/>
      <c r="H48" s="1593"/>
      <c r="I48" s="1593"/>
      <c r="J48" s="1593"/>
      <c r="K48" s="1593"/>
      <c r="L48" s="1593"/>
      <c r="M48" s="1593"/>
      <c r="N48" s="1593"/>
      <c r="O48" s="1593"/>
      <c r="P48" s="1593"/>
      <c r="Q48" s="1593"/>
      <c r="R48" s="1593"/>
      <c r="S48" s="1593"/>
      <c r="T48" s="1593"/>
      <c r="V48" s="4"/>
    </row>
    <row r="49" spans="1:22" ht="15.75" customHeight="1">
      <c r="A49" s="1018"/>
      <c r="B49" s="1020"/>
      <c r="C49" s="1593"/>
      <c r="D49" s="1593"/>
      <c r="E49" s="1593"/>
      <c r="F49" s="1593"/>
      <c r="G49" s="1593"/>
      <c r="H49" s="1593"/>
      <c r="I49" s="1593"/>
      <c r="J49" s="1593"/>
      <c r="K49" s="1593"/>
      <c r="L49" s="1593"/>
      <c r="M49" s="1593"/>
      <c r="N49" s="1593"/>
      <c r="O49" s="1593"/>
      <c r="P49" s="1593"/>
      <c r="Q49" s="1593"/>
      <c r="R49" s="1593"/>
      <c r="S49" s="1593"/>
      <c r="T49" s="1593"/>
      <c r="V49" s="4"/>
    </row>
    <row r="50" spans="1:22" ht="15.75" customHeight="1">
      <c r="A50" s="1018"/>
      <c r="B50" s="1020"/>
      <c r="C50" s="1593"/>
      <c r="D50" s="1593"/>
      <c r="E50" s="1593"/>
      <c r="F50" s="1593"/>
      <c r="G50" s="1593"/>
      <c r="H50" s="1593"/>
      <c r="I50" s="1593"/>
      <c r="J50" s="1593"/>
      <c r="K50" s="1593"/>
      <c r="L50" s="1593"/>
      <c r="M50" s="1593"/>
      <c r="N50" s="1593"/>
      <c r="O50" s="1593"/>
      <c r="P50" s="1593"/>
      <c r="Q50" s="1593"/>
      <c r="R50" s="1593"/>
      <c r="S50" s="1593"/>
      <c r="T50" s="1593"/>
      <c r="V50" s="4"/>
    </row>
    <row r="51" spans="1:22" ht="15.75" customHeight="1">
      <c r="A51" s="1018"/>
      <c r="B51" s="1020"/>
      <c r="C51" s="1593"/>
      <c r="D51" s="1593"/>
      <c r="E51" s="1593"/>
      <c r="F51" s="1593"/>
      <c r="G51" s="1593"/>
      <c r="H51" s="1593"/>
      <c r="I51" s="1593"/>
      <c r="J51" s="1593"/>
      <c r="K51" s="1593"/>
      <c r="L51" s="1593"/>
      <c r="M51" s="1593"/>
      <c r="N51" s="1593"/>
      <c r="O51" s="1593"/>
      <c r="P51" s="1593"/>
      <c r="Q51" s="1593"/>
      <c r="R51" s="1593"/>
      <c r="S51" s="1593"/>
      <c r="T51" s="1593"/>
      <c r="V51" s="4"/>
    </row>
    <row r="52" spans="1:22" ht="15.75" customHeight="1">
      <c r="A52" s="205" t="s">
        <v>892</v>
      </c>
      <c r="B52" s="1480" t="s">
        <v>1281</v>
      </c>
      <c r="C52" s="1480"/>
      <c r="D52" s="1480"/>
      <c r="E52" s="1480"/>
      <c r="F52" s="1480"/>
      <c r="G52" s="1480"/>
      <c r="H52" s="1480"/>
      <c r="I52" s="1480"/>
      <c r="J52" s="1480"/>
      <c r="K52" s="1480"/>
      <c r="L52" s="1480"/>
      <c r="M52" s="1480"/>
      <c r="N52" s="1480"/>
      <c r="O52" s="1480"/>
      <c r="P52" s="1480"/>
      <c r="Q52" s="1480"/>
      <c r="R52" s="1480"/>
      <c r="S52" s="1480"/>
      <c r="T52" s="1480"/>
      <c r="V52" s="4"/>
    </row>
    <row r="53" spans="1:22" ht="15.75" customHeight="1">
      <c r="A53" s="205"/>
      <c r="B53" s="366" t="s">
        <v>893</v>
      </c>
      <c r="C53" s="1049" t="s">
        <v>1382</v>
      </c>
      <c r="D53" s="560"/>
      <c r="E53" s="560"/>
      <c r="F53" s="560"/>
      <c r="G53" s="560"/>
      <c r="H53" s="560"/>
      <c r="I53" s="560"/>
      <c r="J53" s="560"/>
      <c r="K53" s="560"/>
      <c r="L53" s="560"/>
      <c r="M53" s="560"/>
      <c r="N53" s="560"/>
      <c r="O53" s="560"/>
      <c r="P53" s="560"/>
      <c r="Q53" s="560"/>
      <c r="R53" s="560"/>
      <c r="S53" s="560"/>
      <c r="T53" s="560"/>
      <c r="V53" s="4"/>
    </row>
    <row r="54" spans="1:22" ht="13.5" customHeight="1">
      <c r="A54" s="415"/>
      <c r="B54" s="366" t="s">
        <v>894</v>
      </c>
      <c r="C54" s="1425" t="s">
        <v>895</v>
      </c>
      <c r="D54" s="1425"/>
      <c r="E54" s="1425"/>
      <c r="F54" s="1425"/>
      <c r="G54" s="1425"/>
      <c r="H54" s="1425"/>
      <c r="I54" s="1425"/>
      <c r="J54" s="1425"/>
      <c r="K54" s="1425"/>
      <c r="L54" s="1425"/>
      <c r="M54" s="1425"/>
      <c r="N54" s="1425"/>
      <c r="O54" s="1425"/>
      <c r="P54" s="1425"/>
      <c r="Q54" s="1425"/>
      <c r="R54" s="1425"/>
      <c r="S54" s="1425"/>
      <c r="T54" s="1425"/>
    </row>
    <row r="55" spans="1:22" ht="13.5" customHeight="1">
      <c r="A55" s="415"/>
      <c r="B55" s="366"/>
      <c r="C55" s="1425"/>
      <c r="D55" s="1425"/>
      <c r="E55" s="1425"/>
      <c r="F55" s="1425"/>
      <c r="G55" s="1425"/>
      <c r="H55" s="1425"/>
      <c r="I55" s="1425"/>
      <c r="J55" s="1425"/>
      <c r="K55" s="1425"/>
      <c r="L55" s="1425"/>
      <c r="M55" s="1425"/>
      <c r="N55" s="1425"/>
      <c r="O55" s="1425"/>
      <c r="P55" s="1425"/>
      <c r="Q55" s="1425"/>
      <c r="R55" s="1425"/>
      <c r="S55" s="1425"/>
      <c r="T55" s="1425"/>
    </row>
    <row r="56" spans="1:22" ht="13.5" customHeight="1">
      <c r="A56" s="415"/>
      <c r="B56" s="366"/>
      <c r="C56" s="1425"/>
      <c r="D56" s="1425"/>
      <c r="E56" s="1425"/>
      <c r="F56" s="1425"/>
      <c r="G56" s="1425"/>
      <c r="H56" s="1425"/>
      <c r="I56" s="1425"/>
      <c r="J56" s="1425"/>
      <c r="K56" s="1425"/>
      <c r="L56" s="1425"/>
      <c r="M56" s="1425"/>
      <c r="N56" s="1425"/>
      <c r="O56" s="1425"/>
      <c r="P56" s="1425"/>
      <c r="Q56" s="1425"/>
      <c r="R56" s="1425"/>
      <c r="S56" s="1425"/>
      <c r="T56" s="1425"/>
    </row>
    <row r="57" spans="1:22" ht="13.5" customHeight="1">
      <c r="A57" s="415"/>
      <c r="B57" s="366" t="s">
        <v>896</v>
      </c>
      <c r="C57" s="1425" t="s">
        <v>897</v>
      </c>
      <c r="D57" s="1425"/>
      <c r="E57" s="1425"/>
      <c r="F57" s="1425"/>
      <c r="G57" s="1425"/>
      <c r="H57" s="1425"/>
      <c r="I57" s="1425"/>
      <c r="J57" s="1425"/>
      <c r="K57" s="1425"/>
      <c r="L57" s="1425"/>
      <c r="M57" s="1425"/>
      <c r="N57" s="1425"/>
      <c r="O57" s="1425"/>
      <c r="P57" s="1425"/>
      <c r="Q57" s="1425"/>
      <c r="R57" s="1425"/>
      <c r="S57" s="1425"/>
      <c r="T57" s="1425"/>
    </row>
    <row r="58" spans="1:22">
      <c r="A58" s="415"/>
      <c r="B58" s="366" t="s">
        <v>898</v>
      </c>
      <c r="C58" s="1565" t="s">
        <v>899</v>
      </c>
      <c r="D58" s="1565"/>
      <c r="E58" s="1565"/>
      <c r="F58" s="1565"/>
      <c r="G58" s="1565"/>
      <c r="H58" s="1565"/>
      <c r="I58" s="1565"/>
      <c r="J58" s="1565"/>
      <c r="K58" s="1565"/>
      <c r="L58" s="1565"/>
      <c r="M58" s="1565"/>
      <c r="N58" s="1565"/>
      <c r="O58" s="1565"/>
      <c r="P58" s="1565"/>
      <c r="Q58" s="1565"/>
      <c r="R58" s="1565"/>
      <c r="S58" s="1565"/>
      <c r="T58" s="1565"/>
    </row>
    <row r="59" spans="1:22">
      <c r="A59" s="415"/>
      <c r="B59" s="366" t="s">
        <v>900</v>
      </c>
      <c r="C59" s="609" t="s">
        <v>901</v>
      </c>
      <c r="D59" s="609"/>
      <c r="E59" s="609"/>
      <c r="F59" s="609"/>
      <c r="G59" s="609"/>
      <c r="H59" s="609"/>
      <c r="I59" s="609"/>
      <c r="J59" s="609"/>
      <c r="K59" s="609"/>
      <c r="L59" s="609"/>
      <c r="M59" s="609"/>
      <c r="N59" s="609"/>
      <c r="O59" s="609"/>
      <c r="P59" s="609"/>
      <c r="Q59" s="609"/>
      <c r="R59" s="609"/>
      <c r="S59" s="609"/>
      <c r="T59" s="609"/>
    </row>
    <row r="60" spans="1:22">
      <c r="A60" s="415"/>
      <c r="B60" s="366" t="s">
        <v>902</v>
      </c>
      <c r="C60" s="1480" t="s">
        <v>903</v>
      </c>
      <c r="D60" s="1480"/>
      <c r="E60" s="1480"/>
      <c r="F60" s="1480"/>
      <c r="G60" s="1480"/>
      <c r="H60" s="1480"/>
      <c r="I60" s="1480"/>
      <c r="J60" s="1480"/>
      <c r="K60" s="1480"/>
      <c r="L60" s="1480"/>
      <c r="M60" s="1480"/>
      <c r="N60" s="1480"/>
      <c r="O60" s="1480"/>
      <c r="P60" s="1480"/>
      <c r="Q60" s="1480"/>
      <c r="R60" s="1480"/>
      <c r="S60" s="1480"/>
      <c r="T60" s="1480"/>
    </row>
    <row r="61" spans="1:22" ht="13.5" customHeight="1">
      <c r="A61" s="415"/>
      <c r="B61" s="366"/>
      <c r="C61" s="1480"/>
      <c r="D61" s="1480"/>
      <c r="E61" s="1480"/>
      <c r="F61" s="1480"/>
      <c r="G61" s="1480"/>
      <c r="H61" s="1480"/>
      <c r="I61" s="1480"/>
      <c r="J61" s="1480"/>
      <c r="K61" s="1480"/>
      <c r="L61" s="1480"/>
      <c r="M61" s="1480"/>
      <c r="N61" s="1480"/>
      <c r="O61" s="1480"/>
      <c r="P61" s="1480"/>
      <c r="Q61" s="1480"/>
      <c r="R61" s="1480"/>
      <c r="S61" s="1480"/>
      <c r="T61" s="1480"/>
    </row>
    <row r="62" spans="1:22">
      <c r="A62" s="415"/>
      <c r="B62" s="366"/>
      <c r="C62" s="1480"/>
      <c r="D62" s="1480"/>
      <c r="E62" s="1480"/>
      <c r="F62" s="1480"/>
      <c r="G62" s="1480"/>
      <c r="H62" s="1480"/>
      <c r="I62" s="1480"/>
      <c r="J62" s="1480"/>
      <c r="K62" s="1480"/>
      <c r="L62" s="1480"/>
      <c r="M62" s="1480"/>
      <c r="N62" s="1480"/>
      <c r="O62" s="1480"/>
      <c r="P62" s="1480"/>
      <c r="Q62" s="1480"/>
      <c r="R62" s="1480"/>
      <c r="S62" s="1480"/>
      <c r="T62" s="1480"/>
    </row>
    <row r="63" spans="1:22" ht="13.5" customHeight="1">
      <c r="A63" s="415"/>
      <c r="B63" s="366" t="s">
        <v>904</v>
      </c>
      <c r="C63" s="1480" t="s">
        <v>905</v>
      </c>
      <c r="D63" s="1480"/>
      <c r="E63" s="1480"/>
      <c r="F63" s="1480"/>
      <c r="G63" s="1480"/>
      <c r="H63" s="1480"/>
      <c r="I63" s="1480"/>
      <c r="J63" s="1480"/>
      <c r="K63" s="1480"/>
      <c r="L63" s="1480"/>
      <c r="M63" s="1480"/>
      <c r="N63" s="1480"/>
      <c r="O63" s="1480"/>
      <c r="P63" s="1480"/>
      <c r="Q63" s="1480"/>
      <c r="R63" s="1480"/>
      <c r="S63" s="1480"/>
      <c r="T63" s="1480"/>
    </row>
    <row r="64" spans="1:22" ht="13.5" customHeight="1">
      <c r="A64" s="415"/>
      <c r="B64" s="366"/>
      <c r="C64" s="1480"/>
      <c r="D64" s="1480"/>
      <c r="E64" s="1480"/>
      <c r="F64" s="1480"/>
      <c r="G64" s="1480"/>
      <c r="H64" s="1480"/>
      <c r="I64" s="1480"/>
      <c r="J64" s="1480"/>
      <c r="K64" s="1480"/>
      <c r="L64" s="1480"/>
      <c r="M64" s="1480"/>
      <c r="N64" s="1480"/>
      <c r="O64" s="1480"/>
      <c r="P64" s="1480"/>
      <c r="Q64" s="1480"/>
      <c r="R64" s="1480"/>
      <c r="S64" s="1480"/>
      <c r="T64" s="1480"/>
    </row>
    <row r="65" spans="1:20" ht="13.5" customHeight="1">
      <c r="A65" s="415"/>
      <c r="B65" s="366"/>
      <c r="C65" s="1480"/>
      <c r="D65" s="1480"/>
      <c r="E65" s="1480"/>
      <c r="F65" s="1480"/>
      <c r="G65" s="1480"/>
      <c r="H65" s="1480"/>
      <c r="I65" s="1480"/>
      <c r="J65" s="1480"/>
      <c r="K65" s="1480"/>
      <c r="L65" s="1480"/>
      <c r="M65" s="1480"/>
      <c r="N65" s="1480"/>
      <c r="O65" s="1480"/>
      <c r="P65" s="1480"/>
      <c r="Q65" s="1480"/>
      <c r="R65" s="1480"/>
      <c r="S65" s="1480"/>
      <c r="T65" s="1480"/>
    </row>
    <row r="66" spans="1:20" ht="13.5" customHeight="1">
      <c r="A66" s="415"/>
      <c r="B66" s="366"/>
      <c r="C66" s="1480"/>
      <c r="D66" s="1480"/>
      <c r="E66" s="1480"/>
      <c r="F66" s="1480"/>
      <c r="G66" s="1480"/>
      <c r="H66" s="1480"/>
      <c r="I66" s="1480"/>
      <c r="J66" s="1480"/>
      <c r="K66" s="1480"/>
      <c r="L66" s="1480"/>
      <c r="M66" s="1480"/>
      <c r="N66" s="1480"/>
      <c r="O66" s="1480"/>
      <c r="P66" s="1480"/>
      <c r="Q66" s="1480"/>
      <c r="R66" s="1480"/>
      <c r="S66" s="1480"/>
      <c r="T66" s="1480"/>
    </row>
    <row r="67" spans="1:20">
      <c r="A67" s="415"/>
      <c r="B67" s="366" t="s">
        <v>906</v>
      </c>
      <c r="C67" s="1480" t="s">
        <v>907</v>
      </c>
      <c r="D67" s="1480"/>
      <c r="E67" s="1480"/>
      <c r="F67" s="1480"/>
      <c r="G67" s="1480"/>
      <c r="H67" s="1480"/>
      <c r="I67" s="1480"/>
      <c r="J67" s="1480"/>
      <c r="K67" s="1480"/>
      <c r="L67" s="1480"/>
      <c r="M67" s="1480"/>
      <c r="N67" s="1480"/>
      <c r="O67" s="1480"/>
      <c r="P67" s="1480"/>
      <c r="Q67" s="1480"/>
      <c r="R67" s="1480"/>
      <c r="S67" s="1480"/>
      <c r="T67" s="1480"/>
    </row>
    <row r="68" spans="1:20">
      <c r="A68" s="415"/>
      <c r="B68" s="366"/>
      <c r="C68" s="1480"/>
      <c r="D68" s="1480"/>
      <c r="E68" s="1480"/>
      <c r="F68" s="1480"/>
      <c r="G68" s="1480"/>
      <c r="H68" s="1480"/>
      <c r="I68" s="1480"/>
      <c r="J68" s="1480"/>
      <c r="K68" s="1480"/>
      <c r="L68" s="1480"/>
      <c r="M68" s="1480"/>
      <c r="N68" s="1480"/>
      <c r="O68" s="1480"/>
      <c r="P68" s="1480"/>
      <c r="Q68" s="1480"/>
      <c r="R68" s="1480"/>
      <c r="S68" s="1480"/>
      <c r="T68" s="1480"/>
    </row>
    <row r="69" spans="1:20">
      <c r="A69" s="975"/>
      <c r="B69" s="976" t="s">
        <v>1167</v>
      </c>
      <c r="C69" s="972" t="s">
        <v>1168</v>
      </c>
      <c r="D69" s="977"/>
      <c r="E69" s="977"/>
      <c r="F69" s="977"/>
      <c r="G69" s="977"/>
      <c r="H69" s="977"/>
      <c r="I69" s="977"/>
      <c r="J69" s="977"/>
      <c r="K69" s="977"/>
      <c r="L69" s="977"/>
      <c r="M69" s="977"/>
      <c r="N69" s="977"/>
      <c r="O69" s="977"/>
      <c r="P69" s="977"/>
      <c r="Q69" s="977"/>
      <c r="R69" s="977"/>
      <c r="S69" s="978"/>
      <c r="T69" s="978"/>
    </row>
    <row r="70" spans="1:20">
      <c r="A70" s="979"/>
      <c r="B70" s="980" t="s">
        <v>1202</v>
      </c>
      <c r="C70" s="980"/>
      <c r="D70" s="980"/>
      <c r="E70" s="980"/>
      <c r="F70" s="980"/>
      <c r="G70" s="980"/>
      <c r="H70" s="980"/>
      <c r="I70" s="980"/>
      <c r="J70" s="980"/>
      <c r="K70" s="980"/>
      <c r="L70" s="980"/>
      <c r="M70" s="980"/>
      <c r="N70" s="980"/>
      <c r="O70" s="980"/>
      <c r="P70" s="980"/>
      <c r="Q70" s="980"/>
      <c r="R70" s="980"/>
      <c r="S70" s="980"/>
      <c r="T70" s="980"/>
    </row>
    <row r="71" spans="1:20">
      <c r="A71" s="979"/>
      <c r="B71" s="1611" t="s">
        <v>256</v>
      </c>
      <c r="C71" s="1611"/>
      <c r="D71" s="1611"/>
      <c r="E71" s="1611"/>
      <c r="F71" s="1611"/>
      <c r="G71" s="1611"/>
      <c r="H71" s="1611"/>
      <c r="I71" s="1559" t="s">
        <v>908</v>
      </c>
      <c r="J71" s="1560"/>
      <c r="K71" s="1560"/>
      <c r="L71" s="1560"/>
      <c r="M71" s="1560"/>
      <c r="N71" s="1560"/>
      <c r="O71" s="1560"/>
      <c r="P71" s="1560"/>
      <c r="Q71" s="1561"/>
      <c r="R71" s="1600" t="s">
        <v>909</v>
      </c>
      <c r="S71" s="1601"/>
      <c r="T71" s="1602"/>
    </row>
    <row r="72" spans="1:20">
      <c r="A72" s="979"/>
      <c r="B72" s="1611"/>
      <c r="C72" s="1611"/>
      <c r="D72" s="1611"/>
      <c r="E72" s="1611"/>
      <c r="F72" s="1611"/>
      <c r="G72" s="1611"/>
      <c r="H72" s="1611"/>
      <c r="I72" s="1029" t="s">
        <v>131</v>
      </c>
      <c r="J72" s="1029" t="s">
        <v>1332</v>
      </c>
      <c r="K72" s="1029" t="s">
        <v>207</v>
      </c>
      <c r="L72" s="1029" t="s">
        <v>354</v>
      </c>
      <c r="M72" s="1029" t="s">
        <v>355</v>
      </c>
      <c r="N72" s="1029" t="s">
        <v>1333</v>
      </c>
      <c r="O72" s="1029" t="s">
        <v>1334</v>
      </c>
      <c r="P72" s="1029" t="s">
        <v>358</v>
      </c>
      <c r="Q72" s="1026" t="s">
        <v>359</v>
      </c>
      <c r="R72" s="1603"/>
      <c r="S72" s="1604"/>
      <c r="T72" s="1605"/>
    </row>
    <row r="73" spans="1:20" ht="13.5" customHeight="1">
      <c r="A73" s="979"/>
      <c r="B73" s="1599" t="s">
        <v>918</v>
      </c>
      <c r="C73" s="1609" t="s">
        <v>145</v>
      </c>
      <c r="D73" s="1610"/>
      <c r="E73" s="1610"/>
      <c r="F73" s="1610"/>
      <c r="G73" s="1610"/>
      <c r="H73" s="1610"/>
      <c r="I73" s="1027" t="s">
        <v>1335</v>
      </c>
      <c r="J73" s="1027" t="s">
        <v>1335</v>
      </c>
      <c r="K73" s="1027" t="s">
        <v>919</v>
      </c>
      <c r="L73" s="1027" t="s">
        <v>919</v>
      </c>
      <c r="M73" s="1027" t="s">
        <v>1335</v>
      </c>
      <c r="N73" s="1027" t="s">
        <v>1336</v>
      </c>
      <c r="O73" s="1027" t="s">
        <v>1335</v>
      </c>
      <c r="P73" s="1027" t="s">
        <v>1335</v>
      </c>
      <c r="Q73" s="1027" t="s">
        <v>919</v>
      </c>
      <c r="R73" s="1606"/>
      <c r="S73" s="1607"/>
      <c r="T73" s="1608"/>
    </row>
    <row r="74" spans="1:20">
      <c r="A74" s="979"/>
      <c r="B74" s="1599"/>
      <c r="C74" s="1609" t="s">
        <v>920</v>
      </c>
      <c r="D74" s="1610"/>
      <c r="E74" s="1610"/>
      <c r="F74" s="1610"/>
      <c r="G74" s="1610"/>
      <c r="H74" s="1610"/>
      <c r="I74" s="1027" t="s">
        <v>1335</v>
      </c>
      <c r="J74" s="1027"/>
      <c r="K74" s="1027"/>
      <c r="L74" s="1027"/>
      <c r="M74" s="1027"/>
      <c r="N74" s="1027"/>
      <c r="O74" s="1027"/>
      <c r="P74" s="1027"/>
      <c r="Q74" s="1027"/>
      <c r="R74" s="1596" t="s">
        <v>921</v>
      </c>
      <c r="S74" s="1597"/>
      <c r="T74" s="1598"/>
    </row>
    <row r="75" spans="1:20">
      <c r="A75" s="979"/>
      <c r="B75" s="1599"/>
      <c r="C75" s="1609" t="s">
        <v>922</v>
      </c>
      <c r="D75" s="1610"/>
      <c r="E75" s="1610"/>
      <c r="F75" s="1610"/>
      <c r="G75" s="1610"/>
      <c r="H75" s="1610"/>
      <c r="I75" s="1027" t="s">
        <v>1336</v>
      </c>
      <c r="J75" s="1027" t="s">
        <v>1335</v>
      </c>
      <c r="K75" s="1027" t="s">
        <v>1335</v>
      </c>
      <c r="L75" s="1027" t="s">
        <v>1335</v>
      </c>
      <c r="M75" s="1027" t="s">
        <v>1335</v>
      </c>
      <c r="N75" s="1027" t="s">
        <v>1335</v>
      </c>
      <c r="O75" s="1027"/>
      <c r="P75" s="1027" t="s">
        <v>1335</v>
      </c>
      <c r="Q75" s="1027" t="s">
        <v>1335</v>
      </c>
      <c r="R75" s="1606"/>
      <c r="S75" s="1607"/>
      <c r="T75" s="1608"/>
    </row>
    <row r="76" spans="1:20">
      <c r="A76" s="979"/>
      <c r="B76" s="1599"/>
      <c r="C76" s="1612" t="s">
        <v>1169</v>
      </c>
      <c r="D76" s="1613"/>
      <c r="E76" s="1613"/>
      <c r="F76" s="1613"/>
      <c r="G76" s="1613"/>
      <c r="H76" s="1614"/>
      <c r="I76" s="1027" t="s">
        <v>1337</v>
      </c>
      <c r="J76" s="1028"/>
      <c r="K76" s="1028"/>
      <c r="L76" s="1028"/>
      <c r="M76" s="1028"/>
      <c r="N76" s="1028"/>
      <c r="O76" s="1028"/>
      <c r="P76" s="1073" t="s">
        <v>1335</v>
      </c>
      <c r="Q76" s="1028" t="s">
        <v>1335</v>
      </c>
      <c r="R76" s="1606"/>
      <c r="S76" s="1607"/>
      <c r="T76" s="1608"/>
    </row>
    <row r="77" spans="1:20">
      <c r="A77" s="979"/>
      <c r="B77" s="1599"/>
      <c r="C77" s="1609" t="s">
        <v>157</v>
      </c>
      <c r="D77" s="1610"/>
      <c r="E77" s="1610"/>
      <c r="F77" s="1610"/>
      <c r="G77" s="1610"/>
      <c r="H77" s="1610"/>
      <c r="I77" s="1027" t="s">
        <v>1335</v>
      </c>
      <c r="J77" s="1027"/>
      <c r="K77" s="1027" t="s">
        <v>1335</v>
      </c>
      <c r="L77" s="1027"/>
      <c r="M77" s="1027" t="s">
        <v>1336</v>
      </c>
      <c r="N77" s="1027"/>
      <c r="O77" s="1027"/>
      <c r="P77" s="1027" t="s">
        <v>1335</v>
      </c>
      <c r="Q77" s="1027" t="s">
        <v>1335</v>
      </c>
      <c r="R77" s="1606"/>
      <c r="S77" s="1607"/>
      <c r="T77" s="1608"/>
    </row>
    <row r="78" spans="1:20">
      <c r="A78" s="979"/>
      <c r="B78" s="1599"/>
      <c r="C78" s="1609" t="s">
        <v>923</v>
      </c>
      <c r="D78" s="1610"/>
      <c r="E78" s="1610"/>
      <c r="F78" s="1610"/>
      <c r="G78" s="1610"/>
      <c r="H78" s="1610"/>
      <c r="I78" s="1027" t="s">
        <v>1335</v>
      </c>
      <c r="J78" s="1027"/>
      <c r="K78" s="1027" t="s">
        <v>1335</v>
      </c>
      <c r="L78" s="1027" t="s">
        <v>919</v>
      </c>
      <c r="M78" s="1027" t="s">
        <v>1335</v>
      </c>
      <c r="N78" s="1027"/>
      <c r="O78" s="1027"/>
      <c r="P78" s="1027" t="s">
        <v>919</v>
      </c>
      <c r="Q78" s="1025"/>
      <c r="R78" s="1606"/>
      <c r="S78" s="1607"/>
      <c r="T78" s="1608"/>
    </row>
    <row r="79" spans="1:20">
      <c r="A79" s="979"/>
      <c r="B79" s="1599"/>
      <c r="C79" s="1609" t="s">
        <v>1062</v>
      </c>
      <c r="D79" s="1610"/>
      <c r="E79" s="1610"/>
      <c r="F79" s="1610"/>
      <c r="G79" s="1610"/>
      <c r="H79" s="1610"/>
      <c r="I79" s="1027" t="s">
        <v>1335</v>
      </c>
      <c r="J79" s="1027"/>
      <c r="K79" s="1027" t="s">
        <v>1335</v>
      </c>
      <c r="L79" s="1027" t="s">
        <v>1335</v>
      </c>
      <c r="M79" s="1027" t="s">
        <v>1335</v>
      </c>
      <c r="N79" s="1027" t="s">
        <v>1335</v>
      </c>
      <c r="O79" s="1027"/>
      <c r="P79" s="1027" t="s">
        <v>1336</v>
      </c>
      <c r="Q79" s="1025"/>
      <c r="R79" s="1606"/>
      <c r="S79" s="1607"/>
      <c r="T79" s="1608"/>
    </row>
    <row r="80" spans="1:20">
      <c r="A80" s="979"/>
      <c r="B80" s="1599"/>
      <c r="C80" s="1609" t="s">
        <v>524</v>
      </c>
      <c r="D80" s="1610"/>
      <c r="E80" s="1610"/>
      <c r="F80" s="1610"/>
      <c r="G80" s="1610"/>
      <c r="H80" s="1610"/>
      <c r="I80" s="1027" t="s">
        <v>1335</v>
      </c>
      <c r="J80" s="1027"/>
      <c r="K80" s="1027" t="s">
        <v>1335</v>
      </c>
      <c r="L80" s="1027" t="s">
        <v>1335</v>
      </c>
      <c r="M80" s="1027" t="s">
        <v>1335</v>
      </c>
      <c r="N80" s="1027" t="s">
        <v>1335</v>
      </c>
      <c r="O80" s="1027"/>
      <c r="P80" s="1027" t="s">
        <v>1335</v>
      </c>
      <c r="Q80" s="1025"/>
      <c r="R80" s="1606"/>
      <c r="S80" s="1607"/>
      <c r="T80" s="1608"/>
    </row>
    <row r="81" spans="1:20">
      <c r="A81" s="979"/>
      <c r="B81" s="1599"/>
      <c r="C81" s="1594" t="s">
        <v>924</v>
      </c>
      <c r="D81" s="1595"/>
      <c r="E81" s="1595"/>
      <c r="F81" s="1595"/>
      <c r="G81" s="1595"/>
      <c r="H81" s="1595"/>
      <c r="I81" s="1027" t="s">
        <v>1335</v>
      </c>
      <c r="J81" s="1027"/>
      <c r="K81" s="1027"/>
      <c r="L81" s="1027"/>
      <c r="M81" s="1027"/>
      <c r="N81" s="1027"/>
      <c r="O81" s="1027"/>
      <c r="P81" s="1027" t="s">
        <v>1335</v>
      </c>
      <c r="Q81" s="1027"/>
      <c r="R81" s="1596" t="s">
        <v>925</v>
      </c>
      <c r="S81" s="1597"/>
      <c r="T81" s="1598"/>
    </row>
    <row r="82" spans="1:20" ht="13.5" customHeight="1">
      <c r="A82" s="979"/>
      <c r="B82" s="1610" t="s">
        <v>27</v>
      </c>
      <c r="C82" s="1610"/>
      <c r="D82" s="1610"/>
      <c r="E82" s="1610"/>
      <c r="F82" s="1610"/>
      <c r="G82" s="1610"/>
      <c r="H82" s="1610"/>
      <c r="I82" s="1611"/>
      <c r="J82" s="1611"/>
      <c r="K82" s="1611"/>
      <c r="L82" s="1611" t="s">
        <v>1335</v>
      </c>
      <c r="M82" s="1611"/>
      <c r="N82" s="1611" t="s">
        <v>1336</v>
      </c>
      <c r="O82" s="1611"/>
      <c r="P82" s="1611" t="s">
        <v>1335</v>
      </c>
      <c r="Q82" s="1615"/>
      <c r="R82" s="1618" t="s">
        <v>928</v>
      </c>
      <c r="S82" s="1619"/>
      <c r="T82" s="1620"/>
    </row>
    <row r="83" spans="1:20" ht="13.5" customHeight="1">
      <c r="A83" s="979"/>
      <c r="B83" s="1610"/>
      <c r="C83" s="1610"/>
      <c r="D83" s="1610"/>
      <c r="E83" s="1610"/>
      <c r="F83" s="1610"/>
      <c r="G83" s="1610"/>
      <c r="H83" s="1610"/>
      <c r="I83" s="1611"/>
      <c r="J83" s="1611"/>
      <c r="K83" s="1611"/>
      <c r="L83" s="1611"/>
      <c r="M83" s="1611"/>
      <c r="N83" s="1611"/>
      <c r="O83" s="1611"/>
      <c r="P83" s="1611"/>
      <c r="Q83" s="1616"/>
      <c r="R83" s="1621"/>
      <c r="S83" s="1622"/>
      <c r="T83" s="1623"/>
    </row>
    <row r="84" spans="1:20">
      <c r="A84" s="979"/>
      <c r="B84" s="1610"/>
      <c r="C84" s="1610"/>
      <c r="D84" s="1610"/>
      <c r="E84" s="1610"/>
      <c r="F84" s="1610"/>
      <c r="G84" s="1610"/>
      <c r="H84" s="1610"/>
      <c r="I84" s="1611"/>
      <c r="J84" s="1611"/>
      <c r="K84" s="1611"/>
      <c r="L84" s="1611"/>
      <c r="M84" s="1611"/>
      <c r="N84" s="1611"/>
      <c r="O84" s="1611"/>
      <c r="P84" s="1611"/>
      <c r="Q84" s="1616"/>
      <c r="R84" s="1621"/>
      <c r="S84" s="1622"/>
      <c r="T84" s="1623"/>
    </row>
    <row r="85" spans="1:20">
      <c r="A85" s="979"/>
      <c r="B85" s="1610"/>
      <c r="C85" s="1610"/>
      <c r="D85" s="1610"/>
      <c r="E85" s="1610"/>
      <c r="F85" s="1610"/>
      <c r="G85" s="1610"/>
      <c r="H85" s="1610"/>
      <c r="I85" s="1611"/>
      <c r="J85" s="1611"/>
      <c r="K85" s="1611"/>
      <c r="L85" s="1611"/>
      <c r="M85" s="1611"/>
      <c r="N85" s="1611"/>
      <c r="O85" s="1611"/>
      <c r="P85" s="1611"/>
      <c r="Q85" s="1617"/>
      <c r="R85" s="1624"/>
      <c r="S85" s="1625"/>
      <c r="T85" s="1626"/>
    </row>
    <row r="86" spans="1:20" ht="13.5" customHeight="1">
      <c r="A86" s="979"/>
      <c r="B86" s="1636" t="s">
        <v>926</v>
      </c>
      <c r="C86" s="1637"/>
      <c r="D86" s="1637"/>
      <c r="E86" s="1637"/>
      <c r="F86" s="1637"/>
      <c r="G86" s="1637"/>
      <c r="H86" s="1638"/>
      <c r="I86" s="1615" t="s">
        <v>1338</v>
      </c>
      <c r="J86" s="1615" t="s">
        <v>1339</v>
      </c>
      <c r="K86" s="1645"/>
      <c r="L86" s="1645"/>
      <c r="M86" s="1645"/>
      <c r="N86" s="1645"/>
      <c r="O86" s="1615" t="s">
        <v>1338</v>
      </c>
      <c r="P86" s="1645" t="s">
        <v>1340</v>
      </c>
      <c r="Q86" s="1615"/>
      <c r="R86" s="1627" t="s">
        <v>927</v>
      </c>
      <c r="S86" s="1628"/>
      <c r="T86" s="1629"/>
    </row>
    <row r="87" spans="1:20" ht="13.5" customHeight="1">
      <c r="A87" s="979"/>
      <c r="B87" s="1639"/>
      <c r="C87" s="1640"/>
      <c r="D87" s="1640"/>
      <c r="E87" s="1640"/>
      <c r="F87" s="1640"/>
      <c r="G87" s="1640"/>
      <c r="H87" s="1641"/>
      <c r="I87" s="1616"/>
      <c r="J87" s="1616"/>
      <c r="K87" s="1646"/>
      <c r="L87" s="1646"/>
      <c r="M87" s="1646"/>
      <c r="N87" s="1646"/>
      <c r="O87" s="1616"/>
      <c r="P87" s="1646"/>
      <c r="Q87" s="1616"/>
      <c r="R87" s="1630"/>
      <c r="S87" s="1631"/>
      <c r="T87" s="1632"/>
    </row>
    <row r="88" spans="1:20" ht="13.5" customHeight="1">
      <c r="A88" s="979"/>
      <c r="B88" s="1639"/>
      <c r="C88" s="1640"/>
      <c r="D88" s="1640"/>
      <c r="E88" s="1640"/>
      <c r="F88" s="1640"/>
      <c r="G88" s="1640"/>
      <c r="H88" s="1641"/>
      <c r="I88" s="1616"/>
      <c r="J88" s="1616"/>
      <c r="K88" s="1646"/>
      <c r="L88" s="1646"/>
      <c r="M88" s="1646"/>
      <c r="N88" s="1646"/>
      <c r="O88" s="1616"/>
      <c r="P88" s="1646"/>
      <c r="Q88" s="1616"/>
      <c r="R88" s="1630"/>
      <c r="S88" s="1631"/>
      <c r="T88" s="1632"/>
    </row>
    <row r="89" spans="1:20">
      <c r="A89" s="979"/>
      <c r="B89" s="1642"/>
      <c r="C89" s="1643"/>
      <c r="D89" s="1643"/>
      <c r="E89" s="1643"/>
      <c r="F89" s="1643"/>
      <c r="G89" s="1643"/>
      <c r="H89" s="1644"/>
      <c r="I89" s="1617"/>
      <c r="J89" s="1617"/>
      <c r="K89" s="1647"/>
      <c r="L89" s="1647"/>
      <c r="M89" s="1647"/>
      <c r="N89" s="1647"/>
      <c r="O89" s="1617"/>
      <c r="P89" s="1647"/>
      <c r="Q89" s="1617"/>
      <c r="R89" s="1633"/>
      <c r="S89" s="1634"/>
      <c r="T89" s="1635"/>
    </row>
    <row r="90" spans="1:20">
      <c r="B90" s="146" t="s">
        <v>929</v>
      </c>
    </row>
    <row r="91" spans="1:20">
      <c r="B91" s="146" t="s">
        <v>930</v>
      </c>
    </row>
    <row r="93" spans="1:20">
      <c r="B93" s="146" t="s">
        <v>931</v>
      </c>
    </row>
    <row r="94" spans="1:20">
      <c r="B94" s="1606" t="s">
        <v>932</v>
      </c>
      <c r="C94" s="1608"/>
      <c r="D94" s="1611" t="s">
        <v>933</v>
      </c>
      <c r="E94" s="1611"/>
      <c r="F94" s="1611"/>
      <c r="G94" s="1611"/>
      <c r="H94" s="1611"/>
      <c r="I94" s="1611" t="s">
        <v>934</v>
      </c>
      <c r="J94" s="1611"/>
      <c r="K94" s="1611"/>
      <c r="L94" s="1611"/>
      <c r="M94" s="1611"/>
      <c r="N94" s="1611"/>
      <c r="O94" s="1611"/>
      <c r="P94" s="1611" t="s">
        <v>935</v>
      </c>
      <c r="Q94" s="1611"/>
      <c r="R94" s="1611"/>
      <c r="S94" s="1611"/>
      <c r="T94" s="1611"/>
    </row>
    <row r="95" spans="1:20" ht="13.5" customHeight="1">
      <c r="B95" s="1611" t="s">
        <v>988</v>
      </c>
      <c r="C95" s="1611"/>
      <c r="D95" s="1654" t="s">
        <v>1341</v>
      </c>
      <c r="E95" s="1655"/>
      <c r="F95" s="1655"/>
      <c r="G95" s="1655"/>
      <c r="H95" s="1656"/>
      <c r="I95" s="1653" t="s">
        <v>936</v>
      </c>
      <c r="J95" s="1653"/>
      <c r="K95" s="1653"/>
      <c r="L95" s="1653"/>
      <c r="M95" s="1653"/>
      <c r="N95" s="1653"/>
      <c r="O95" s="1653"/>
      <c r="P95" s="1648" t="s">
        <v>989</v>
      </c>
      <c r="Q95" s="1648"/>
      <c r="R95" s="1648"/>
      <c r="S95" s="1648"/>
      <c r="T95" s="1648"/>
    </row>
    <row r="96" spans="1:20">
      <c r="B96" s="1611"/>
      <c r="C96" s="1611"/>
      <c r="D96" s="1657"/>
      <c r="E96" s="1658"/>
      <c r="F96" s="1658"/>
      <c r="G96" s="1658"/>
      <c r="H96" s="1659"/>
      <c r="I96" s="1653"/>
      <c r="J96" s="1653"/>
      <c r="K96" s="1653"/>
      <c r="L96" s="1653"/>
      <c r="M96" s="1653"/>
      <c r="N96" s="1653"/>
      <c r="O96" s="1653"/>
      <c r="P96" s="1651" t="s">
        <v>1287</v>
      </c>
      <c r="Q96" s="1651"/>
      <c r="R96" s="1651"/>
      <c r="S96" s="1651"/>
      <c r="T96" s="1651"/>
    </row>
    <row r="97" spans="2:20" ht="13.5" customHeight="1">
      <c r="B97" s="1611" t="s">
        <v>937</v>
      </c>
      <c r="C97" s="1611"/>
      <c r="D97" s="1657"/>
      <c r="E97" s="1658"/>
      <c r="F97" s="1658"/>
      <c r="G97" s="1658"/>
      <c r="H97" s="1659"/>
      <c r="I97" s="1653" t="s">
        <v>938</v>
      </c>
      <c r="J97" s="1653"/>
      <c r="K97" s="1653"/>
      <c r="L97" s="1653"/>
      <c r="M97" s="1653"/>
      <c r="N97" s="1653"/>
      <c r="O97" s="1653"/>
      <c r="P97" s="1648" t="s">
        <v>1288</v>
      </c>
      <c r="Q97" s="1648"/>
      <c r="R97" s="1648"/>
      <c r="S97" s="1648"/>
      <c r="T97" s="1648"/>
    </row>
    <row r="98" spans="2:20">
      <c r="B98" s="1611"/>
      <c r="C98" s="1611"/>
      <c r="D98" s="1657"/>
      <c r="E98" s="1658"/>
      <c r="F98" s="1658"/>
      <c r="G98" s="1658"/>
      <c r="H98" s="1659"/>
      <c r="I98" s="1653"/>
      <c r="J98" s="1653"/>
      <c r="K98" s="1653"/>
      <c r="L98" s="1653"/>
      <c r="M98" s="1653"/>
      <c r="N98" s="1653"/>
      <c r="O98" s="1653"/>
      <c r="P98" s="1649" t="s">
        <v>1289</v>
      </c>
      <c r="Q98" s="1649"/>
      <c r="R98" s="1649"/>
      <c r="S98" s="1649"/>
      <c r="T98" s="1649"/>
    </row>
    <row r="99" spans="2:20">
      <c r="B99" s="1611"/>
      <c r="C99" s="1611"/>
      <c r="D99" s="1657"/>
      <c r="E99" s="1658"/>
      <c r="F99" s="1658"/>
      <c r="G99" s="1658"/>
      <c r="H99" s="1659"/>
      <c r="I99" s="1653"/>
      <c r="J99" s="1653"/>
      <c r="K99" s="1653"/>
      <c r="L99" s="1653"/>
      <c r="M99" s="1653"/>
      <c r="N99" s="1653"/>
      <c r="O99" s="1653"/>
      <c r="P99" s="1650"/>
      <c r="Q99" s="1650"/>
      <c r="R99" s="1650"/>
      <c r="S99" s="1650"/>
      <c r="T99" s="1650"/>
    </row>
    <row r="100" spans="2:20" ht="13.5" customHeight="1">
      <c r="B100" s="1611" t="s">
        <v>991</v>
      </c>
      <c r="C100" s="1611"/>
      <c r="D100" s="1657"/>
      <c r="E100" s="1658"/>
      <c r="F100" s="1658"/>
      <c r="G100" s="1658"/>
      <c r="H100" s="1659"/>
      <c r="I100" s="1653" t="s">
        <v>939</v>
      </c>
      <c r="J100" s="1653"/>
      <c r="K100" s="1653"/>
      <c r="L100" s="1653"/>
      <c r="M100" s="1653"/>
      <c r="N100" s="1653"/>
      <c r="O100" s="1653"/>
      <c r="P100" s="1648" t="s">
        <v>1290</v>
      </c>
      <c r="Q100" s="1648"/>
      <c r="R100" s="1648"/>
      <c r="S100" s="1648"/>
      <c r="T100" s="1648"/>
    </row>
    <row r="101" spans="2:20">
      <c r="B101" s="1611"/>
      <c r="C101" s="1611"/>
      <c r="D101" s="1657"/>
      <c r="E101" s="1658"/>
      <c r="F101" s="1658"/>
      <c r="G101" s="1658"/>
      <c r="H101" s="1659"/>
      <c r="I101" s="1653"/>
      <c r="J101" s="1653"/>
      <c r="K101" s="1653"/>
      <c r="L101" s="1653"/>
      <c r="M101" s="1653"/>
      <c r="N101" s="1653"/>
      <c r="O101" s="1653"/>
      <c r="P101" s="1649" t="s">
        <v>1291</v>
      </c>
      <c r="Q101" s="1649"/>
      <c r="R101" s="1649"/>
      <c r="S101" s="1649"/>
      <c r="T101" s="1649"/>
    </row>
    <row r="102" spans="2:20">
      <c r="B102" s="1611"/>
      <c r="C102" s="1611"/>
      <c r="D102" s="1657"/>
      <c r="E102" s="1658"/>
      <c r="F102" s="1658"/>
      <c r="G102" s="1658"/>
      <c r="H102" s="1659"/>
      <c r="I102" s="1653"/>
      <c r="J102" s="1653"/>
      <c r="K102" s="1653"/>
      <c r="L102" s="1653"/>
      <c r="M102" s="1653"/>
      <c r="N102" s="1653"/>
      <c r="O102" s="1653"/>
      <c r="P102" s="1650"/>
      <c r="Q102" s="1650"/>
      <c r="R102" s="1650"/>
      <c r="S102" s="1650"/>
      <c r="T102" s="1650"/>
    </row>
    <row r="103" spans="2:20" ht="13.5" customHeight="1">
      <c r="B103" s="1663" t="s">
        <v>1292</v>
      </c>
      <c r="C103" s="1664"/>
      <c r="D103" s="1657"/>
      <c r="E103" s="1658"/>
      <c r="F103" s="1658"/>
      <c r="G103" s="1658"/>
      <c r="H103" s="1659"/>
      <c r="I103" s="1627" t="s">
        <v>1293</v>
      </c>
      <c r="J103" s="1628"/>
      <c r="K103" s="1628"/>
      <c r="L103" s="1628"/>
      <c r="M103" s="1628"/>
      <c r="N103" s="1628"/>
      <c r="O103" s="1629"/>
      <c r="P103" s="1636" t="s">
        <v>1294</v>
      </c>
      <c r="Q103" s="1637"/>
      <c r="R103" s="1637"/>
      <c r="S103" s="1637"/>
      <c r="T103" s="1638"/>
    </row>
    <row r="104" spans="2:20">
      <c r="B104" s="1665"/>
      <c r="C104" s="1666"/>
      <c r="D104" s="1657"/>
      <c r="E104" s="1658"/>
      <c r="F104" s="1658"/>
      <c r="G104" s="1658"/>
      <c r="H104" s="1659"/>
      <c r="I104" s="1630"/>
      <c r="J104" s="1631"/>
      <c r="K104" s="1631"/>
      <c r="L104" s="1631"/>
      <c r="M104" s="1631"/>
      <c r="N104" s="1631"/>
      <c r="O104" s="1632"/>
      <c r="P104" s="1012"/>
      <c r="Q104" s="1013"/>
      <c r="R104" s="1013"/>
      <c r="S104" s="1013"/>
      <c r="T104" s="1014"/>
    </row>
    <row r="105" spans="2:20" ht="13.5" customHeight="1">
      <c r="B105" s="1667"/>
      <c r="C105" s="1668"/>
      <c r="D105" s="1660"/>
      <c r="E105" s="1661"/>
      <c r="F105" s="1661"/>
      <c r="G105" s="1661"/>
      <c r="H105" s="1662"/>
      <c r="I105" s="1633"/>
      <c r="J105" s="1634"/>
      <c r="K105" s="1634"/>
      <c r="L105" s="1634"/>
      <c r="M105" s="1634"/>
      <c r="N105" s="1634"/>
      <c r="O105" s="1635"/>
      <c r="P105" s="1642"/>
      <c r="Q105" s="1643"/>
      <c r="R105" s="1643"/>
      <c r="S105" s="1643"/>
      <c r="T105" s="1644"/>
    </row>
    <row r="106" spans="2:20" ht="13.5" customHeight="1">
      <c r="B106" s="1559" t="s">
        <v>1295</v>
      </c>
      <c r="C106" s="1561"/>
      <c r="D106" s="1653" t="s">
        <v>1349</v>
      </c>
      <c r="E106" s="1653"/>
      <c r="F106" s="1653"/>
      <c r="G106" s="1653"/>
      <c r="H106" s="1653"/>
      <c r="I106" s="1653" t="s">
        <v>940</v>
      </c>
      <c r="J106" s="1653"/>
      <c r="K106" s="1653"/>
      <c r="L106" s="1653"/>
      <c r="M106" s="1653"/>
      <c r="N106" s="1653"/>
      <c r="O106" s="1653"/>
      <c r="P106" s="1648" t="s">
        <v>1296</v>
      </c>
      <c r="Q106" s="1648"/>
      <c r="R106" s="1648"/>
      <c r="S106" s="1648"/>
      <c r="T106" s="1648"/>
    </row>
    <row r="107" spans="2:20" ht="13.5" customHeight="1">
      <c r="B107" s="1559"/>
      <c r="C107" s="1561"/>
      <c r="D107" s="1653"/>
      <c r="E107" s="1653"/>
      <c r="F107" s="1653"/>
      <c r="G107" s="1653"/>
      <c r="H107" s="1653"/>
      <c r="I107" s="1653"/>
      <c r="J107" s="1653"/>
      <c r="K107" s="1653"/>
      <c r="L107" s="1653"/>
      <c r="M107" s="1653"/>
      <c r="N107" s="1653"/>
      <c r="O107" s="1653"/>
      <c r="P107" s="1651" t="s">
        <v>1297</v>
      </c>
      <c r="Q107" s="1651"/>
      <c r="R107" s="1651"/>
      <c r="S107" s="1651"/>
      <c r="T107" s="1651"/>
    </row>
    <row r="108" spans="2:20">
      <c r="B108" s="1559" t="s">
        <v>1298</v>
      </c>
      <c r="C108" s="1561"/>
      <c r="D108" s="1653"/>
      <c r="E108" s="1653"/>
      <c r="F108" s="1653"/>
      <c r="G108" s="1653"/>
      <c r="H108" s="1653"/>
      <c r="I108" s="1654" t="s">
        <v>941</v>
      </c>
      <c r="J108" s="1655"/>
      <c r="K108" s="1655"/>
      <c r="L108" s="1655"/>
      <c r="M108" s="1655"/>
      <c r="N108" s="1655"/>
      <c r="O108" s="1656"/>
      <c r="P108" s="1648" t="s">
        <v>1299</v>
      </c>
      <c r="Q108" s="1648"/>
      <c r="R108" s="1648"/>
      <c r="S108" s="1648"/>
      <c r="T108" s="1648"/>
    </row>
    <row r="109" spans="2:20">
      <c r="B109" s="1559"/>
      <c r="C109" s="1561"/>
      <c r="D109" s="1653"/>
      <c r="E109" s="1653"/>
      <c r="F109" s="1653"/>
      <c r="G109" s="1653"/>
      <c r="H109" s="1653"/>
      <c r="I109" s="1657"/>
      <c r="J109" s="1658"/>
      <c r="K109" s="1658"/>
      <c r="L109" s="1658"/>
      <c r="M109" s="1658"/>
      <c r="N109" s="1658"/>
      <c r="O109" s="1659"/>
      <c r="P109" s="1652" t="s">
        <v>1203</v>
      </c>
      <c r="Q109" s="1652"/>
      <c r="R109" s="1652"/>
      <c r="S109" s="1652"/>
      <c r="T109" s="1652"/>
    </row>
    <row r="110" spans="2:20" ht="13.5" customHeight="1">
      <c r="B110" s="1559"/>
      <c r="C110" s="1561"/>
      <c r="D110" s="1653"/>
      <c r="E110" s="1653"/>
      <c r="F110" s="1653"/>
      <c r="G110" s="1653"/>
      <c r="H110" s="1653"/>
      <c r="I110" s="1660"/>
      <c r="J110" s="1661"/>
      <c r="K110" s="1661"/>
      <c r="L110" s="1661"/>
      <c r="M110" s="1661"/>
      <c r="N110" s="1661"/>
      <c r="O110" s="1662"/>
      <c r="P110" s="1651"/>
      <c r="Q110" s="1651"/>
      <c r="R110" s="1651"/>
      <c r="S110" s="1651"/>
      <c r="T110" s="1651"/>
    </row>
    <row r="111" spans="2:20" ht="13.5" customHeight="1">
      <c r="B111" s="1611" t="s">
        <v>1300</v>
      </c>
      <c r="C111" s="1611"/>
      <c r="D111" s="1653"/>
      <c r="E111" s="1653"/>
      <c r="F111" s="1653"/>
      <c r="G111" s="1653"/>
      <c r="H111" s="1653"/>
      <c r="I111" s="1653" t="s">
        <v>1417</v>
      </c>
      <c r="J111" s="1653"/>
      <c r="K111" s="1653"/>
      <c r="L111" s="1653"/>
      <c r="M111" s="1653"/>
      <c r="N111" s="1653"/>
      <c r="O111" s="1653"/>
      <c r="P111" s="1648" t="s">
        <v>987</v>
      </c>
      <c r="Q111" s="1648"/>
      <c r="R111" s="1648"/>
      <c r="S111" s="1648"/>
      <c r="T111" s="1648"/>
    </row>
    <row r="112" spans="2:20">
      <c r="B112" s="1611"/>
      <c r="C112" s="1611"/>
      <c r="D112" s="1653"/>
      <c r="E112" s="1653"/>
      <c r="F112" s="1653"/>
      <c r="G112" s="1653"/>
      <c r="H112" s="1653"/>
      <c r="I112" s="1653"/>
      <c r="J112" s="1653"/>
      <c r="K112" s="1653"/>
      <c r="L112" s="1653"/>
      <c r="M112" s="1653"/>
      <c r="N112" s="1653"/>
      <c r="O112" s="1653"/>
      <c r="P112" s="1651" t="s">
        <v>1301</v>
      </c>
      <c r="Q112" s="1651"/>
      <c r="R112" s="1651"/>
      <c r="S112" s="1651"/>
      <c r="T112" s="1651"/>
    </row>
    <row r="113" spans="1:20">
      <c r="A113" s="205" t="s">
        <v>105</v>
      </c>
      <c r="B113" s="1565" t="s">
        <v>942</v>
      </c>
      <c r="C113" s="1565"/>
      <c r="D113" s="1565"/>
      <c r="E113" s="1565"/>
      <c r="F113" s="1565"/>
      <c r="G113" s="1565"/>
      <c r="H113" s="1565"/>
      <c r="I113" s="1565"/>
      <c r="J113" s="1565"/>
      <c r="K113" s="1565"/>
      <c r="L113" s="1565"/>
      <c r="M113" s="1565"/>
      <c r="N113" s="1565"/>
      <c r="O113" s="1565"/>
      <c r="P113" s="1565"/>
      <c r="Q113" s="1565"/>
      <c r="R113" s="1565"/>
      <c r="S113" s="1565"/>
      <c r="T113" s="1565"/>
    </row>
    <row r="114" spans="1:20" ht="13.5" customHeight="1">
      <c r="A114" s="205" t="s">
        <v>1342</v>
      </c>
      <c r="B114" s="1425" t="s">
        <v>718</v>
      </c>
      <c r="C114" s="1425"/>
      <c r="D114" s="1425"/>
      <c r="E114" s="1425"/>
      <c r="F114" s="1425"/>
      <c r="G114" s="1425"/>
      <c r="H114" s="1425"/>
      <c r="I114" s="1425"/>
      <c r="J114" s="1425"/>
      <c r="K114" s="1425"/>
      <c r="L114" s="1425"/>
      <c r="M114" s="1425"/>
      <c r="N114" s="1425"/>
      <c r="O114" s="1425"/>
      <c r="P114" s="1425"/>
      <c r="Q114" s="1425"/>
      <c r="R114" s="1425"/>
      <c r="S114" s="1425"/>
      <c r="T114" s="1425"/>
    </row>
    <row r="115" spans="1:20">
      <c r="A115" s="205" t="s">
        <v>1343</v>
      </c>
      <c r="B115" s="541" t="s">
        <v>118</v>
      </c>
      <c r="C115" s="541"/>
      <c r="D115" s="541"/>
      <c r="E115" s="541"/>
      <c r="F115" s="541"/>
      <c r="G115" s="541"/>
      <c r="H115" s="541"/>
      <c r="I115" s="541"/>
      <c r="J115" s="541"/>
      <c r="K115" s="541"/>
      <c r="L115" s="541"/>
      <c r="M115" s="541"/>
      <c r="N115" s="541"/>
      <c r="O115" s="541"/>
      <c r="P115" s="541"/>
      <c r="Q115" s="541"/>
      <c r="R115" s="541"/>
      <c r="S115" s="541"/>
      <c r="T115" s="415"/>
    </row>
    <row r="116" spans="1:20">
      <c r="A116" s="205"/>
      <c r="B116" s="541"/>
      <c r="C116" s="541"/>
      <c r="D116" s="541"/>
      <c r="E116" s="541"/>
      <c r="F116" s="541"/>
      <c r="G116" s="541"/>
      <c r="H116" s="541"/>
      <c r="I116" s="541"/>
      <c r="J116" s="541"/>
      <c r="K116" s="541"/>
      <c r="L116" s="541"/>
      <c r="M116" s="541"/>
      <c r="N116" s="541"/>
      <c r="O116" s="541"/>
      <c r="P116" s="541"/>
      <c r="Q116" s="541"/>
      <c r="R116" s="541"/>
      <c r="S116" s="541"/>
      <c r="T116" s="415"/>
    </row>
  </sheetData>
  <mergeCells count="159">
    <mergeCell ref="F6:S7"/>
    <mergeCell ref="F8:S8"/>
    <mergeCell ref="F9:S9"/>
    <mergeCell ref="F10:S11"/>
    <mergeCell ref="A6:A11"/>
    <mergeCell ref="B6:E7"/>
    <mergeCell ref="B8:E8"/>
    <mergeCell ref="B9:E9"/>
    <mergeCell ref="B10:E11"/>
    <mergeCell ref="I111:O112"/>
    <mergeCell ref="P112:T112"/>
    <mergeCell ref="O86:O89"/>
    <mergeCell ref="P86:P89"/>
    <mergeCell ref="B95:C96"/>
    <mergeCell ref="I95:O96"/>
    <mergeCell ref="P95:T95"/>
    <mergeCell ref="P96:T96"/>
    <mergeCell ref="B97:C99"/>
    <mergeCell ref="I97:O99"/>
    <mergeCell ref="P97:T97"/>
    <mergeCell ref="P98:T98"/>
    <mergeCell ref="P99:T99"/>
    <mergeCell ref="N86:N89"/>
    <mergeCell ref="B113:T113"/>
    <mergeCell ref="B114:T114"/>
    <mergeCell ref="P100:T100"/>
    <mergeCell ref="P101:T101"/>
    <mergeCell ref="P102:T102"/>
    <mergeCell ref="P105:T105"/>
    <mergeCell ref="P106:T106"/>
    <mergeCell ref="P107:T107"/>
    <mergeCell ref="P108:T108"/>
    <mergeCell ref="P109:T109"/>
    <mergeCell ref="P110:T110"/>
    <mergeCell ref="P111:T111"/>
    <mergeCell ref="P103:T103"/>
    <mergeCell ref="B100:C102"/>
    <mergeCell ref="I100:O102"/>
    <mergeCell ref="D95:H105"/>
    <mergeCell ref="B103:C105"/>
    <mergeCell ref="I103:O105"/>
    <mergeCell ref="B106:C107"/>
    <mergeCell ref="D106:H112"/>
    <mergeCell ref="I106:O107"/>
    <mergeCell ref="B108:C110"/>
    <mergeCell ref="I108:O110"/>
    <mergeCell ref="B111:C112"/>
    <mergeCell ref="Q82:Q85"/>
    <mergeCell ref="Q86:Q89"/>
    <mergeCell ref="R82:T85"/>
    <mergeCell ref="R86:T89"/>
    <mergeCell ref="B94:C94"/>
    <mergeCell ref="D94:H94"/>
    <mergeCell ref="I94:O94"/>
    <mergeCell ref="P94:T94"/>
    <mergeCell ref="B82:H85"/>
    <mergeCell ref="I82:I85"/>
    <mergeCell ref="J82:J85"/>
    <mergeCell ref="K82:K85"/>
    <mergeCell ref="L82:L85"/>
    <mergeCell ref="M82:M85"/>
    <mergeCell ref="N82:N85"/>
    <mergeCell ref="O82:O85"/>
    <mergeCell ref="P82:P85"/>
    <mergeCell ref="B86:H89"/>
    <mergeCell ref="I86:I89"/>
    <mergeCell ref="J86:J89"/>
    <mergeCell ref="K86:K89"/>
    <mergeCell ref="L86:L89"/>
    <mergeCell ref="M86:M89"/>
    <mergeCell ref="C67:T68"/>
    <mergeCell ref="B71:H72"/>
    <mergeCell ref="C73:H73"/>
    <mergeCell ref="C74:H74"/>
    <mergeCell ref="C75:H75"/>
    <mergeCell ref="C76:H76"/>
    <mergeCell ref="C77:H77"/>
    <mergeCell ref="C78:H78"/>
    <mergeCell ref="C79:H79"/>
    <mergeCell ref="I71:Q71"/>
    <mergeCell ref="R78:T78"/>
    <mergeCell ref="R79:T79"/>
    <mergeCell ref="C81:H81"/>
    <mergeCell ref="R81:T81"/>
    <mergeCell ref="B73:B81"/>
    <mergeCell ref="R71:T72"/>
    <mergeCell ref="R73:T73"/>
    <mergeCell ref="R74:T74"/>
    <mergeCell ref="R75:T75"/>
    <mergeCell ref="R76:T76"/>
    <mergeCell ref="R77:T77"/>
    <mergeCell ref="C80:H80"/>
    <mergeCell ref="R80:T80"/>
    <mergeCell ref="C63:T66"/>
    <mergeCell ref="B19:E19"/>
    <mergeCell ref="B22:E23"/>
    <mergeCell ref="C54:T56"/>
    <mergeCell ref="C57:T57"/>
    <mergeCell ref="A29:E29"/>
    <mergeCell ref="F4:S4"/>
    <mergeCell ref="M24:R24"/>
    <mergeCell ref="M22:S23"/>
    <mergeCell ref="B25:D26"/>
    <mergeCell ref="A13:E13"/>
    <mergeCell ref="F13:L13"/>
    <mergeCell ref="M13:S13"/>
    <mergeCell ref="F24:K24"/>
    <mergeCell ref="B18:E18"/>
    <mergeCell ref="B24:E24"/>
    <mergeCell ref="C41:T44"/>
    <mergeCell ref="C45:T51"/>
    <mergeCell ref="B20:E20"/>
    <mergeCell ref="B14:E17"/>
    <mergeCell ref="F14:L17"/>
    <mergeCell ref="M14:S17"/>
    <mergeCell ref="C60:T62"/>
    <mergeCell ref="F18:L18"/>
    <mergeCell ref="C58:T58"/>
    <mergeCell ref="M18:S18"/>
    <mergeCell ref="F19:L19"/>
    <mergeCell ref="M19:S19"/>
    <mergeCell ref="M38:S39"/>
    <mergeCell ref="B52:T52"/>
    <mergeCell ref="F30:L31"/>
    <mergeCell ref="F32:L33"/>
    <mergeCell ref="F34:L35"/>
    <mergeCell ref="B28:E28"/>
    <mergeCell ref="B27:E27"/>
    <mergeCell ref="M21:S21"/>
    <mergeCell ref="F21:L21"/>
    <mergeCell ref="M20:S20"/>
    <mergeCell ref="F27:L27"/>
    <mergeCell ref="M27:S27"/>
    <mergeCell ref="F28:L28"/>
    <mergeCell ref="M28:S28"/>
    <mergeCell ref="Q1:S1"/>
    <mergeCell ref="M29:R29"/>
    <mergeCell ref="B34:E35"/>
    <mergeCell ref="B36:E37"/>
    <mergeCell ref="B38:E39"/>
    <mergeCell ref="F29:K29"/>
    <mergeCell ref="F36:L37"/>
    <mergeCell ref="F38:L39"/>
    <mergeCell ref="M30:S31"/>
    <mergeCell ref="M32:S33"/>
    <mergeCell ref="M34:S35"/>
    <mergeCell ref="M36:S37"/>
    <mergeCell ref="A1:F1"/>
    <mergeCell ref="A2:E2"/>
    <mergeCell ref="A30:A39"/>
    <mergeCell ref="A14:A28"/>
    <mergeCell ref="F22:L23"/>
    <mergeCell ref="B30:E30"/>
    <mergeCell ref="B31:E31"/>
    <mergeCell ref="B32:E33"/>
    <mergeCell ref="A3:S3"/>
    <mergeCell ref="D4:E4"/>
    <mergeCell ref="B21:E21"/>
    <mergeCell ref="F20:L20"/>
  </mergeCells>
  <phoneticPr fontId="2"/>
  <dataValidations count="1">
    <dataValidation type="list" allowBlank="1" showInputMessage="1" showErrorMessage="1" sqref="F25:F26 M25:M26">
      <formula1>$AA$25:$AA$27</formula1>
    </dataValidation>
  </dataValidations>
  <printOptions horizontalCentered="1"/>
  <pageMargins left="0.70866141732283472" right="0.70866141732283472" top="0.74803149606299213" bottom="0.55118110236220474" header="0.31496062992125984" footer="0.31496062992125984"/>
  <pageSetup paperSize="9" scale="88" fitToHeight="2" orientation="portrait" blackAndWhite="1" r:id="rId1"/>
  <rowBreaks count="1" manualBreakCount="1">
    <brk id="51" max="19"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発注者入力シート!$U$6:$U$20</xm:f>
          </x14:formula1>
          <xm:sqref>F21:S21</xm:sqref>
        </x14:dataValidation>
        <x14:dataValidation type="list" allowBlank="1" showInputMessage="1" showErrorMessage="1">
          <x14:formula1>
            <xm:f>発注者入力シート!$T$6:$T$21</xm:f>
          </x14:formula1>
          <xm:sqref>F20:S20</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rgb="FFFF66FF"/>
    <pageSetUpPr fitToPage="1"/>
  </sheetPr>
  <dimension ref="A1:T39"/>
  <sheetViews>
    <sheetView view="pageBreakPreview" zoomScaleNormal="100" zoomScaleSheetLayoutView="100" workbookViewId="0">
      <selection activeCell="E8" sqref="E8"/>
    </sheetView>
  </sheetViews>
  <sheetFormatPr defaultColWidth="9" defaultRowHeight="13"/>
  <cols>
    <col min="1" max="1" width="3.26953125" style="146" customWidth="1"/>
    <col min="2" max="3" width="4.26953125" style="146" customWidth="1"/>
    <col min="4" max="6" width="5.08984375" style="146" customWidth="1"/>
    <col min="7" max="12" width="4.7265625" style="146" customWidth="1"/>
    <col min="13" max="17" width="6.6328125" style="146" customWidth="1"/>
    <col min="18" max="18" width="5.08984375" style="145" customWidth="1"/>
    <col min="19" max="16384" width="9" style="146"/>
  </cols>
  <sheetData>
    <row r="1" spans="1:20" ht="15.75" customHeight="1">
      <c r="A1" s="1392" t="str">
        <f>CONCATENATE("（様式-",INDEX(発注者入力シート!$B$27:$G$31,MATCH(発注者入力シート!L8,発注者入力シート!$C$27:$C$31,0),4),"）")</f>
        <v>（様式-５）</v>
      </c>
      <c r="B1" s="1392"/>
      <c r="C1" s="1392"/>
      <c r="D1" s="1392"/>
      <c r="E1" s="1392"/>
      <c r="F1" s="1392"/>
      <c r="S1" s="4" t="s">
        <v>393</v>
      </c>
      <c r="T1" s="4"/>
    </row>
    <row r="2" spans="1:20" ht="15.75" customHeight="1">
      <c r="A2" s="1392" t="str">
        <f>CONCATENATE("評価項目",INDEX(発注者入力シート!$B$27:$G$31,MATCH(発注者入力シート!L8,発注者入力シート!$C$27:$C$31,0),5),"-",INDEX(発注者入力シート!$B$27:$G$31,MATCH(発注者入力シート!L8,発注者入力シート!$C$27:$C$31,0),6))</f>
        <v>評価項目（２）-③</v>
      </c>
      <c r="B2" s="1392"/>
      <c r="C2" s="1392"/>
      <c r="D2" s="1392"/>
      <c r="E2" s="1392"/>
      <c r="S2" s="4" t="s">
        <v>394</v>
      </c>
      <c r="T2" s="4"/>
    </row>
    <row r="3" spans="1:20" ht="15.75" customHeight="1">
      <c r="A3" s="1407" t="s">
        <v>657</v>
      </c>
      <c r="B3" s="1407"/>
      <c r="C3" s="1407"/>
      <c r="D3" s="1407"/>
      <c r="E3" s="1407"/>
      <c r="F3" s="1407"/>
      <c r="G3" s="1407"/>
      <c r="H3" s="1407"/>
      <c r="I3" s="1407"/>
      <c r="J3" s="1407"/>
      <c r="K3" s="1407"/>
      <c r="L3" s="1407"/>
      <c r="M3" s="1407"/>
      <c r="N3" s="1407"/>
      <c r="O3" s="1407"/>
      <c r="P3" s="1407"/>
      <c r="Q3" s="1407"/>
      <c r="R3" s="267"/>
      <c r="S3" s="147"/>
      <c r="T3" s="4" t="s">
        <v>401</v>
      </c>
    </row>
    <row r="4" spans="1:20" ht="15.75" customHeight="1">
      <c r="A4" s="4"/>
      <c r="B4" s="134"/>
      <c r="C4" s="134"/>
      <c r="D4" s="1404" t="s">
        <v>658</v>
      </c>
      <c r="E4" s="1404"/>
      <c r="F4" s="1403" t="str">
        <f>IF(企業入力シート!C5="","",企業入力シート!C5)</f>
        <v>○○共同企業体</v>
      </c>
      <c r="G4" s="1403"/>
      <c r="H4" s="1403"/>
      <c r="I4" s="1403"/>
      <c r="J4" s="1403"/>
      <c r="K4" s="1403"/>
      <c r="L4" s="1403"/>
      <c r="M4" s="1403"/>
      <c r="N4" s="1403"/>
      <c r="O4" s="1403"/>
      <c r="P4" s="1403"/>
      <c r="Q4" s="1403"/>
      <c r="R4" s="343"/>
      <c r="S4" s="135"/>
      <c r="T4" s="4" t="s">
        <v>519</v>
      </c>
    </row>
    <row r="5" spans="1:20" ht="15.75" customHeight="1">
      <c r="A5" s="357" t="s">
        <v>659</v>
      </c>
      <c r="B5" s="357"/>
      <c r="C5" s="357"/>
      <c r="D5" s="357"/>
      <c r="E5" s="357"/>
      <c r="F5" s="357"/>
      <c r="G5" s="357"/>
      <c r="H5" s="357"/>
      <c r="I5" s="357"/>
      <c r="J5" s="357"/>
      <c r="K5" s="357"/>
      <c r="L5" s="357"/>
      <c r="M5" s="357"/>
      <c r="N5" s="357"/>
      <c r="O5" s="357"/>
      <c r="P5" s="357"/>
      <c r="Q5" s="357"/>
      <c r="S5" s="190"/>
      <c r="T5" s="4"/>
    </row>
    <row r="6" spans="1:20" ht="15.75" customHeight="1">
      <c r="A6" s="1690" t="s">
        <v>1481</v>
      </c>
      <c r="B6" s="1494"/>
      <c r="C6" s="1494"/>
      <c r="D6" s="1494"/>
      <c r="E6" s="1494"/>
      <c r="F6" s="1494"/>
      <c r="G6" s="1494"/>
      <c r="H6" s="1494"/>
      <c r="I6" s="1494"/>
      <c r="J6" s="1494"/>
      <c r="K6" s="1494"/>
      <c r="L6" s="1494"/>
      <c r="M6" s="1494"/>
      <c r="N6" s="1494"/>
      <c r="O6" s="1494"/>
      <c r="P6" s="1494"/>
      <c r="Q6" s="1494"/>
      <c r="R6" s="212"/>
      <c r="S6" s="4" t="s">
        <v>397</v>
      </c>
      <c r="T6" s="4"/>
    </row>
    <row r="7" spans="1:20" ht="15.75" customHeight="1">
      <c r="A7" s="1690"/>
      <c r="B7" s="1690"/>
      <c r="C7" s="1690"/>
      <c r="D7" s="1690"/>
      <c r="E7" s="1690"/>
      <c r="F7" s="1690"/>
      <c r="G7" s="1690"/>
      <c r="H7" s="1690"/>
      <c r="I7" s="1690"/>
      <c r="J7" s="1690"/>
      <c r="K7" s="1690"/>
      <c r="L7" s="1690"/>
      <c r="M7" s="1690"/>
      <c r="N7" s="1690"/>
      <c r="O7" s="1690"/>
      <c r="P7" s="1690"/>
      <c r="Q7" s="1690"/>
      <c r="R7" s="232"/>
      <c r="S7" s="137"/>
      <c r="T7" s="4" t="s">
        <v>398</v>
      </c>
    </row>
    <row r="8" spans="1:20" ht="15.75" customHeight="1">
      <c r="A8" s="232"/>
      <c r="B8" s="232"/>
      <c r="C8" s="232"/>
      <c r="D8" s="232"/>
      <c r="E8" s="232"/>
      <c r="F8" s="232"/>
      <c r="G8" s="232"/>
      <c r="H8" s="232"/>
      <c r="I8" s="232"/>
      <c r="J8" s="232"/>
      <c r="K8" s="232"/>
      <c r="L8" s="232"/>
      <c r="M8" s="232"/>
      <c r="N8" s="232"/>
      <c r="O8" s="232"/>
      <c r="P8" s="232"/>
      <c r="Q8" s="232"/>
      <c r="S8" s="138"/>
      <c r="T8" s="4" t="s">
        <v>396</v>
      </c>
    </row>
    <row r="9" spans="1:20" ht="15.75" customHeight="1">
      <c r="A9" s="1691" t="s">
        <v>734</v>
      </c>
      <c r="B9" s="1691"/>
      <c r="C9" s="1691"/>
      <c r="D9" s="1691"/>
      <c r="E9" s="1691"/>
      <c r="F9" s="1691" t="s">
        <v>569</v>
      </c>
      <c r="G9" s="1691"/>
      <c r="H9" s="1691"/>
      <c r="I9" s="1691" t="s">
        <v>876</v>
      </c>
      <c r="J9" s="1691"/>
      <c r="K9" s="1691"/>
      <c r="L9" s="1691" t="s">
        <v>578</v>
      </c>
      <c r="M9" s="1691"/>
      <c r="N9" s="1692" t="s">
        <v>1196</v>
      </c>
      <c r="O9" s="1692"/>
      <c r="P9" s="1692"/>
      <c r="Q9" s="1692"/>
      <c r="R9" s="190"/>
      <c r="T9" s="4"/>
    </row>
    <row r="10" spans="1:20" ht="31.5" customHeight="1">
      <c r="A10" s="1527" t="s">
        <v>688</v>
      </c>
      <c r="B10" s="1689" t="str">
        <f>IF(OR(企業入力シート!$C$14="",企業入力シート!$C$33=""),"",IF(B11="第1ｸﾞﾙｰﾌﾟ",企業入力シート!$C$14,IF(B11="第2ｸﾞﾙｰﾌﾟ",企業入力シート!$C$33,"")))</f>
        <v/>
      </c>
      <c r="C10" s="1689"/>
      <c r="D10" s="1689"/>
      <c r="E10" s="1689"/>
      <c r="F10" s="1677"/>
      <c r="G10" s="1678"/>
      <c r="H10" s="1679"/>
      <c r="I10" s="1683"/>
      <c r="J10" s="1684"/>
      <c r="K10" s="1685"/>
      <c r="L10" s="1677"/>
      <c r="M10" s="1679"/>
      <c r="N10" s="1693"/>
      <c r="O10" s="1694"/>
      <c r="P10" s="1694"/>
      <c r="Q10" s="1695"/>
      <c r="R10" s="190"/>
      <c r="S10" s="149" t="s">
        <v>399</v>
      </c>
      <c r="T10" s="4"/>
    </row>
    <row r="11" spans="1:20" ht="15.75" customHeight="1">
      <c r="A11" s="1528"/>
      <c r="B11" s="1674"/>
      <c r="C11" s="1675"/>
      <c r="D11" s="1675"/>
      <c r="E11" s="1676"/>
      <c r="F11" s="1680"/>
      <c r="G11" s="1681"/>
      <c r="H11" s="1682"/>
      <c r="I11" s="1686"/>
      <c r="J11" s="1687"/>
      <c r="K11" s="1688"/>
      <c r="L11" s="1680"/>
      <c r="M11" s="1682"/>
      <c r="N11" s="1696"/>
      <c r="O11" s="1697"/>
      <c r="P11" s="1697"/>
      <c r="Q11" s="1698"/>
      <c r="R11" s="190"/>
      <c r="S11" s="149" t="s">
        <v>400</v>
      </c>
      <c r="T11" s="4"/>
    </row>
    <row r="12" spans="1:20" ht="31.5" customHeight="1">
      <c r="A12" s="1527" t="s">
        <v>690</v>
      </c>
      <c r="B12" s="1689" t="str">
        <f>IF(OR(企業入力シート!$C$14="",企業入力シート!$C$33=""),"",IF(B13="第1ｸﾞﾙｰﾌﾟ",企業入力シート!$C$14,IF(B13="第2ｸﾞﾙｰﾌﾟ",企業入力シート!$C$33,"")))</f>
        <v/>
      </c>
      <c r="C12" s="1689"/>
      <c r="D12" s="1689"/>
      <c r="E12" s="1689"/>
      <c r="F12" s="1677"/>
      <c r="G12" s="1678"/>
      <c r="H12" s="1679"/>
      <c r="I12" s="1683"/>
      <c r="J12" s="1684"/>
      <c r="K12" s="1685"/>
      <c r="L12" s="1677"/>
      <c r="M12" s="1679"/>
      <c r="N12" s="1693"/>
      <c r="O12" s="1694"/>
      <c r="P12" s="1694"/>
      <c r="Q12" s="1695"/>
      <c r="R12" s="190"/>
      <c r="S12" s="149" t="s">
        <v>855</v>
      </c>
      <c r="T12" s="4"/>
    </row>
    <row r="13" spans="1:20" ht="15.75" customHeight="1">
      <c r="A13" s="1528"/>
      <c r="B13" s="1674"/>
      <c r="C13" s="1675"/>
      <c r="D13" s="1675"/>
      <c r="E13" s="1676"/>
      <c r="F13" s="1680"/>
      <c r="G13" s="1681"/>
      <c r="H13" s="1682"/>
      <c r="I13" s="1686"/>
      <c r="J13" s="1687"/>
      <c r="K13" s="1688"/>
      <c r="L13" s="1680"/>
      <c r="M13" s="1682"/>
      <c r="N13" s="1696"/>
      <c r="O13" s="1697"/>
      <c r="P13" s="1697"/>
      <c r="Q13" s="1698"/>
      <c r="R13" s="190"/>
      <c r="S13" s="149"/>
      <c r="T13" s="4"/>
    </row>
    <row r="14" spans="1:20" ht="31.5" customHeight="1">
      <c r="A14" s="1527" t="s">
        <v>691</v>
      </c>
      <c r="B14" s="1689" t="str">
        <f>IF(OR(企業入力シート!$C$14="",企業入力シート!$C$33=""),"",IF(B15="第1ｸﾞﾙｰﾌﾟ",企業入力シート!$C$14,IF(B15="第2ｸﾞﾙｰﾌﾟ",企業入力シート!$C$33,"")))</f>
        <v/>
      </c>
      <c r="C14" s="1689"/>
      <c r="D14" s="1689"/>
      <c r="E14" s="1689"/>
      <c r="F14" s="1677"/>
      <c r="G14" s="1678"/>
      <c r="H14" s="1679"/>
      <c r="I14" s="1683"/>
      <c r="J14" s="1684"/>
      <c r="K14" s="1685"/>
      <c r="L14" s="1677"/>
      <c r="M14" s="1679"/>
      <c r="N14" s="1677"/>
      <c r="O14" s="1678"/>
      <c r="P14" s="1678"/>
      <c r="Q14" s="1679"/>
      <c r="R14" s="190"/>
      <c r="S14" s="149"/>
      <c r="T14" s="4"/>
    </row>
    <row r="15" spans="1:20" ht="15.75" customHeight="1">
      <c r="A15" s="1528"/>
      <c r="B15" s="1674"/>
      <c r="C15" s="1675"/>
      <c r="D15" s="1675"/>
      <c r="E15" s="1676"/>
      <c r="F15" s="1680"/>
      <c r="G15" s="1681"/>
      <c r="H15" s="1682"/>
      <c r="I15" s="1686"/>
      <c r="J15" s="1687"/>
      <c r="K15" s="1688"/>
      <c r="L15" s="1680"/>
      <c r="M15" s="1682"/>
      <c r="N15" s="1680"/>
      <c r="O15" s="1681"/>
      <c r="P15" s="1681"/>
      <c r="Q15" s="1682"/>
      <c r="R15" s="190"/>
      <c r="S15" s="149"/>
      <c r="T15" s="4"/>
    </row>
    <row r="16" spans="1:20" ht="31.5" customHeight="1">
      <c r="A16" s="1527" t="s">
        <v>692</v>
      </c>
      <c r="B16" s="1689" t="str">
        <f>IF(OR(企業入力シート!$C$14="",企業入力シート!$C$33=""),"",IF(B17="第1ｸﾞﾙｰﾌﾟ",企業入力シート!$C$14,IF(B17="第2ｸﾞﾙｰﾌﾟ",企業入力シート!$C$33,"")))</f>
        <v/>
      </c>
      <c r="C16" s="1689"/>
      <c r="D16" s="1689"/>
      <c r="E16" s="1689"/>
      <c r="F16" s="1677"/>
      <c r="G16" s="1678"/>
      <c r="H16" s="1679"/>
      <c r="I16" s="1683"/>
      <c r="J16" s="1684"/>
      <c r="K16" s="1685"/>
      <c r="L16" s="1677"/>
      <c r="M16" s="1679"/>
      <c r="N16" s="1677"/>
      <c r="O16" s="1678"/>
      <c r="P16" s="1678"/>
      <c r="Q16" s="1679"/>
      <c r="R16" s="190"/>
      <c r="S16" s="149"/>
      <c r="T16" s="4"/>
    </row>
    <row r="17" spans="1:20" ht="15.75" customHeight="1">
      <c r="A17" s="1528"/>
      <c r="B17" s="1674"/>
      <c r="C17" s="1675"/>
      <c r="D17" s="1675"/>
      <c r="E17" s="1676"/>
      <c r="F17" s="1680"/>
      <c r="G17" s="1681"/>
      <c r="H17" s="1682"/>
      <c r="I17" s="1686"/>
      <c r="J17" s="1687"/>
      <c r="K17" s="1688"/>
      <c r="L17" s="1680"/>
      <c r="M17" s="1682"/>
      <c r="N17" s="1680"/>
      <c r="O17" s="1681"/>
      <c r="P17" s="1681"/>
      <c r="Q17" s="1682"/>
      <c r="R17" s="190"/>
      <c r="S17" s="149"/>
      <c r="T17" s="4"/>
    </row>
    <row r="18" spans="1:20" ht="31.5" customHeight="1">
      <c r="A18" s="1527" t="s">
        <v>693</v>
      </c>
      <c r="B18" s="1689" t="str">
        <f>IF(OR(企業入力シート!$C$14="",企業入力シート!$C$33=""),"",IF(B19="第1ｸﾞﾙｰﾌﾟ",企業入力シート!$C$14,IF(B19="第2ｸﾞﾙｰﾌﾟ",企業入力シート!$C$33,"")))</f>
        <v/>
      </c>
      <c r="C18" s="1689"/>
      <c r="D18" s="1689"/>
      <c r="E18" s="1689"/>
      <c r="F18" s="1677"/>
      <c r="G18" s="1678"/>
      <c r="H18" s="1679"/>
      <c r="I18" s="1683"/>
      <c r="J18" s="1684"/>
      <c r="K18" s="1685"/>
      <c r="L18" s="1677"/>
      <c r="M18" s="1679"/>
      <c r="N18" s="1677"/>
      <c r="O18" s="1678"/>
      <c r="P18" s="1678"/>
      <c r="Q18" s="1679"/>
      <c r="R18" s="190"/>
      <c r="S18" s="149"/>
      <c r="T18" s="4"/>
    </row>
    <row r="19" spans="1:20" ht="15.75" customHeight="1">
      <c r="A19" s="1528"/>
      <c r="B19" s="1674"/>
      <c r="C19" s="1675"/>
      <c r="D19" s="1675"/>
      <c r="E19" s="1676"/>
      <c r="F19" s="1680"/>
      <c r="G19" s="1681"/>
      <c r="H19" s="1682"/>
      <c r="I19" s="1686"/>
      <c r="J19" s="1687"/>
      <c r="K19" s="1688"/>
      <c r="L19" s="1680"/>
      <c r="M19" s="1682"/>
      <c r="N19" s="1680"/>
      <c r="O19" s="1681"/>
      <c r="P19" s="1681"/>
      <c r="Q19" s="1682"/>
      <c r="R19" s="190"/>
      <c r="S19" s="149"/>
      <c r="T19" s="4"/>
    </row>
    <row r="20" spans="1:20" ht="31.5" customHeight="1">
      <c r="A20" s="1527" t="s">
        <v>694</v>
      </c>
      <c r="B20" s="1689" t="str">
        <f>IF(OR(企業入力シート!$C$14="",企業入力シート!$C$33=""),"",IF(B21="第1ｸﾞﾙｰﾌﾟ",企業入力シート!$C$14,IF(B21="第2ｸﾞﾙｰﾌﾟ",企業入力シート!$C$33,"")))</f>
        <v/>
      </c>
      <c r="C20" s="1689"/>
      <c r="D20" s="1689"/>
      <c r="E20" s="1689"/>
      <c r="F20" s="1677"/>
      <c r="G20" s="1678"/>
      <c r="H20" s="1679"/>
      <c r="I20" s="1683"/>
      <c r="J20" s="1684"/>
      <c r="K20" s="1685"/>
      <c r="L20" s="1677"/>
      <c r="M20" s="1679"/>
      <c r="N20" s="1677"/>
      <c r="O20" s="1678"/>
      <c r="P20" s="1678"/>
      <c r="Q20" s="1679"/>
      <c r="R20" s="190"/>
      <c r="S20" s="149"/>
      <c r="T20" s="4"/>
    </row>
    <row r="21" spans="1:20" ht="15.75" customHeight="1">
      <c r="A21" s="1528"/>
      <c r="B21" s="1674"/>
      <c r="C21" s="1675"/>
      <c r="D21" s="1675"/>
      <c r="E21" s="1676"/>
      <c r="F21" s="1680"/>
      <c r="G21" s="1681"/>
      <c r="H21" s="1682"/>
      <c r="I21" s="1686"/>
      <c r="J21" s="1687"/>
      <c r="K21" s="1688"/>
      <c r="L21" s="1680"/>
      <c r="M21" s="1682"/>
      <c r="N21" s="1680"/>
      <c r="O21" s="1681"/>
      <c r="P21" s="1681"/>
      <c r="Q21" s="1682"/>
      <c r="R21" s="190"/>
      <c r="S21" s="149"/>
      <c r="T21" s="4"/>
    </row>
    <row r="22" spans="1:20" ht="31.5" customHeight="1">
      <c r="A22" s="1527" t="s">
        <v>695</v>
      </c>
      <c r="B22" s="1689" t="str">
        <f>IF(OR(企業入力シート!$C$14="",企業入力シート!$C$33=""),"",IF(B23="第1ｸﾞﾙｰﾌﾟ",企業入力シート!$C$14,IF(B23="第2ｸﾞﾙｰﾌﾟ",企業入力シート!$C$33,"")))</f>
        <v/>
      </c>
      <c r="C22" s="1689"/>
      <c r="D22" s="1689"/>
      <c r="E22" s="1689"/>
      <c r="F22" s="1677"/>
      <c r="G22" s="1678"/>
      <c r="H22" s="1679"/>
      <c r="I22" s="1683"/>
      <c r="J22" s="1684"/>
      <c r="K22" s="1685"/>
      <c r="L22" s="1677"/>
      <c r="M22" s="1679"/>
      <c r="N22" s="1677"/>
      <c r="O22" s="1678"/>
      <c r="P22" s="1678"/>
      <c r="Q22" s="1679"/>
      <c r="R22" s="190"/>
      <c r="S22" s="149"/>
      <c r="T22" s="4"/>
    </row>
    <row r="23" spans="1:20" ht="15.75" customHeight="1">
      <c r="A23" s="1528"/>
      <c r="B23" s="1674"/>
      <c r="C23" s="1675"/>
      <c r="D23" s="1675"/>
      <c r="E23" s="1676"/>
      <c r="F23" s="1680"/>
      <c r="G23" s="1681"/>
      <c r="H23" s="1682"/>
      <c r="I23" s="1686"/>
      <c r="J23" s="1687"/>
      <c r="K23" s="1688"/>
      <c r="L23" s="1680"/>
      <c r="M23" s="1682"/>
      <c r="N23" s="1680"/>
      <c r="O23" s="1681"/>
      <c r="P23" s="1681"/>
      <c r="Q23" s="1682"/>
      <c r="R23" s="190"/>
      <c r="S23" s="149"/>
      <c r="T23" s="4"/>
    </row>
    <row r="24" spans="1:20" ht="31.5" customHeight="1">
      <c r="A24" s="1527" t="s">
        <v>696</v>
      </c>
      <c r="B24" s="1689" t="str">
        <f>IF(OR(企業入力シート!$C$14="",企業入力シート!$C$33=""),"",IF(B25="第1ｸﾞﾙｰﾌﾟ",企業入力シート!$C$14,IF(B25="第2ｸﾞﾙｰﾌﾟ",企業入力シート!$C$33,"")))</f>
        <v/>
      </c>
      <c r="C24" s="1689"/>
      <c r="D24" s="1689"/>
      <c r="E24" s="1689"/>
      <c r="F24" s="1677"/>
      <c r="G24" s="1678"/>
      <c r="H24" s="1679"/>
      <c r="I24" s="1683"/>
      <c r="J24" s="1684"/>
      <c r="K24" s="1685"/>
      <c r="L24" s="1677"/>
      <c r="M24" s="1679"/>
      <c r="N24" s="1677"/>
      <c r="O24" s="1678"/>
      <c r="P24" s="1678"/>
      <c r="Q24" s="1679"/>
      <c r="R24" s="190"/>
      <c r="S24" s="149"/>
      <c r="T24" s="4"/>
    </row>
    <row r="25" spans="1:20" ht="15.75" customHeight="1">
      <c r="A25" s="1528"/>
      <c r="B25" s="1674"/>
      <c r="C25" s="1675"/>
      <c r="D25" s="1675"/>
      <c r="E25" s="1676"/>
      <c r="F25" s="1680"/>
      <c r="G25" s="1681"/>
      <c r="H25" s="1682"/>
      <c r="I25" s="1686"/>
      <c r="J25" s="1687"/>
      <c r="K25" s="1688"/>
      <c r="L25" s="1680"/>
      <c r="M25" s="1682"/>
      <c r="N25" s="1680"/>
      <c r="O25" s="1681"/>
      <c r="P25" s="1681"/>
      <c r="Q25" s="1682"/>
      <c r="R25" s="190"/>
      <c r="S25" s="149"/>
      <c r="T25" s="4"/>
    </row>
    <row r="26" spans="1:20" ht="31.5" customHeight="1">
      <c r="A26" s="1527" t="s">
        <v>697</v>
      </c>
      <c r="B26" s="1689" t="str">
        <f>IF(OR(企業入力シート!$C$14="",企業入力シート!$C$33=""),"",IF(B27="第1ｸﾞﾙｰﾌﾟ",企業入力シート!$C$14,IF(B27="第2ｸﾞﾙｰﾌﾟ",企業入力シート!$C$33,"")))</f>
        <v/>
      </c>
      <c r="C26" s="1689"/>
      <c r="D26" s="1689"/>
      <c r="E26" s="1689"/>
      <c r="F26" s="1677"/>
      <c r="G26" s="1678"/>
      <c r="H26" s="1679"/>
      <c r="I26" s="1683"/>
      <c r="J26" s="1684"/>
      <c r="K26" s="1685"/>
      <c r="L26" s="1677"/>
      <c r="M26" s="1679"/>
      <c r="N26" s="1677"/>
      <c r="O26" s="1678"/>
      <c r="P26" s="1678"/>
      <c r="Q26" s="1679"/>
      <c r="R26" s="190"/>
      <c r="S26" s="149"/>
      <c r="T26" s="4"/>
    </row>
    <row r="27" spans="1:20" ht="15.75" customHeight="1">
      <c r="A27" s="1528"/>
      <c r="B27" s="1674"/>
      <c r="C27" s="1675"/>
      <c r="D27" s="1675"/>
      <c r="E27" s="1676"/>
      <c r="F27" s="1680"/>
      <c r="G27" s="1681"/>
      <c r="H27" s="1682"/>
      <c r="I27" s="1686"/>
      <c r="J27" s="1687"/>
      <c r="K27" s="1688"/>
      <c r="L27" s="1680"/>
      <c r="M27" s="1682"/>
      <c r="N27" s="1680"/>
      <c r="O27" s="1681"/>
      <c r="P27" s="1681"/>
      <c r="Q27" s="1682"/>
      <c r="R27" s="190"/>
      <c r="S27" s="149"/>
      <c r="T27" s="4"/>
    </row>
    <row r="28" spans="1:20" ht="31.5" customHeight="1">
      <c r="A28" s="1527" t="s">
        <v>698</v>
      </c>
      <c r="B28" s="1689" t="str">
        <f>IF(OR(企業入力シート!$C$14="",企業入力シート!$C$33=""),"",IF(B29="第1ｸﾞﾙｰﾌﾟ",企業入力シート!$C$14,IF(B29="第2ｸﾞﾙｰﾌﾟ",企業入力シート!$C$33,"")))</f>
        <v/>
      </c>
      <c r="C28" s="1689"/>
      <c r="D28" s="1689"/>
      <c r="E28" s="1689"/>
      <c r="F28" s="1677"/>
      <c r="G28" s="1678"/>
      <c r="H28" s="1679"/>
      <c r="I28" s="1683"/>
      <c r="J28" s="1684"/>
      <c r="K28" s="1685"/>
      <c r="L28" s="1677"/>
      <c r="M28" s="1679"/>
      <c r="N28" s="1677"/>
      <c r="O28" s="1678"/>
      <c r="P28" s="1678"/>
      <c r="Q28" s="1679"/>
      <c r="R28" s="190"/>
      <c r="S28" s="149"/>
      <c r="T28" s="4"/>
    </row>
    <row r="29" spans="1:20" ht="15.75" customHeight="1">
      <c r="A29" s="1528"/>
      <c r="B29" s="1674"/>
      <c r="C29" s="1675"/>
      <c r="D29" s="1675"/>
      <c r="E29" s="1676"/>
      <c r="F29" s="1680"/>
      <c r="G29" s="1681"/>
      <c r="H29" s="1682"/>
      <c r="I29" s="1686"/>
      <c r="J29" s="1687"/>
      <c r="K29" s="1688"/>
      <c r="L29" s="1680"/>
      <c r="M29" s="1682"/>
      <c r="N29" s="1680"/>
      <c r="O29" s="1681"/>
      <c r="P29" s="1681"/>
      <c r="Q29" s="1682"/>
      <c r="R29" s="190"/>
      <c r="S29" s="149"/>
      <c r="T29" s="4"/>
    </row>
    <row r="30" spans="1:20" s="357" customFormat="1">
      <c r="A30" s="207" t="s">
        <v>104</v>
      </c>
      <c r="B30" s="1438" t="s">
        <v>1486</v>
      </c>
      <c r="C30" s="1438"/>
      <c r="D30" s="1438"/>
      <c r="E30" s="1438"/>
      <c r="F30" s="1438"/>
      <c r="G30" s="1438"/>
      <c r="H30" s="1438"/>
      <c r="I30" s="1438"/>
      <c r="J30" s="1438"/>
      <c r="K30" s="1438"/>
      <c r="L30" s="1438"/>
      <c r="M30" s="1438"/>
      <c r="N30" s="1438"/>
      <c r="O30" s="1438"/>
      <c r="P30" s="1438"/>
      <c r="Q30" s="1438"/>
      <c r="R30" s="275"/>
    </row>
    <row r="31" spans="1:20" s="357" customFormat="1">
      <c r="A31" s="207" t="s">
        <v>105</v>
      </c>
      <c r="B31" s="357" t="s">
        <v>660</v>
      </c>
      <c r="R31" s="275"/>
    </row>
    <row r="32" spans="1:20" s="357" customFormat="1">
      <c r="A32" s="207" t="s">
        <v>672</v>
      </c>
      <c r="B32" s="1425" t="s">
        <v>661</v>
      </c>
      <c r="C32" s="1425"/>
      <c r="D32" s="1425"/>
      <c r="E32" s="1425"/>
      <c r="F32" s="1425"/>
      <c r="G32" s="1425"/>
      <c r="H32" s="1425"/>
      <c r="I32" s="1425"/>
      <c r="J32" s="1425"/>
      <c r="K32" s="1425"/>
      <c r="L32" s="1425"/>
      <c r="M32" s="1425"/>
      <c r="N32" s="1425"/>
      <c r="O32" s="1425"/>
      <c r="P32" s="1425"/>
      <c r="Q32" s="1425"/>
      <c r="R32" s="275"/>
    </row>
    <row r="33" spans="1:18" s="357" customFormat="1">
      <c r="A33" s="207"/>
      <c r="B33" s="1425"/>
      <c r="C33" s="1425"/>
      <c r="D33" s="1425"/>
      <c r="E33" s="1425"/>
      <c r="F33" s="1425"/>
      <c r="G33" s="1425"/>
      <c r="H33" s="1425"/>
      <c r="I33" s="1425"/>
      <c r="J33" s="1425"/>
      <c r="K33" s="1425"/>
      <c r="L33" s="1425"/>
      <c r="M33" s="1425"/>
      <c r="N33" s="1425"/>
      <c r="O33" s="1425"/>
      <c r="P33" s="1425"/>
      <c r="Q33" s="1425"/>
      <c r="R33" s="275"/>
    </row>
    <row r="34" spans="1:18" s="357" customFormat="1">
      <c r="A34" s="207" t="s">
        <v>115</v>
      </c>
      <c r="B34" s="357" t="s">
        <v>724</v>
      </c>
      <c r="R34" s="275"/>
    </row>
    <row r="35" spans="1:18" s="415" customFormat="1">
      <c r="A35" s="207" t="s">
        <v>116</v>
      </c>
      <c r="B35" s="415" t="s">
        <v>1061</v>
      </c>
      <c r="R35" s="275"/>
    </row>
    <row r="36" spans="1:18" s="357" customFormat="1">
      <c r="A36" s="207" t="s">
        <v>1381</v>
      </c>
      <c r="B36" s="357" t="s">
        <v>662</v>
      </c>
      <c r="R36" s="275"/>
    </row>
    <row r="37" spans="1:18">
      <c r="A37" s="195"/>
    </row>
    <row r="38" spans="1:18">
      <c r="A38" s="195"/>
    </row>
    <row r="39" spans="1:18">
      <c r="A39" s="195"/>
    </row>
  </sheetData>
  <mergeCells count="83">
    <mergeCell ref="L24:M25"/>
    <mergeCell ref="N24:Q25"/>
    <mergeCell ref="B25:E25"/>
    <mergeCell ref="A26:A27"/>
    <mergeCell ref="I26:K27"/>
    <mergeCell ref="L26:M27"/>
    <mergeCell ref="N26:Q27"/>
    <mergeCell ref="B27:E27"/>
    <mergeCell ref="F26:H27"/>
    <mergeCell ref="B24:E24"/>
    <mergeCell ref="F24:H25"/>
    <mergeCell ref="A18:A19"/>
    <mergeCell ref="F18:H19"/>
    <mergeCell ref="I18:K19"/>
    <mergeCell ref="L18:M19"/>
    <mergeCell ref="N18:Q19"/>
    <mergeCell ref="B19:E19"/>
    <mergeCell ref="B18:E18"/>
    <mergeCell ref="A16:A17"/>
    <mergeCell ref="F16:H17"/>
    <mergeCell ref="I16:K17"/>
    <mergeCell ref="L16:M17"/>
    <mergeCell ref="N16:Q17"/>
    <mergeCell ref="B17:E17"/>
    <mergeCell ref="F22:H23"/>
    <mergeCell ref="B16:E16"/>
    <mergeCell ref="B20:E20"/>
    <mergeCell ref="F20:H21"/>
    <mergeCell ref="B21:E21"/>
    <mergeCell ref="N10:Q11"/>
    <mergeCell ref="I12:K13"/>
    <mergeCell ref="L12:M13"/>
    <mergeCell ref="I22:K23"/>
    <mergeCell ref="L22:M23"/>
    <mergeCell ref="N22:Q23"/>
    <mergeCell ref="I20:K21"/>
    <mergeCell ref="L20:M21"/>
    <mergeCell ref="N20:Q21"/>
    <mergeCell ref="I14:K15"/>
    <mergeCell ref="L14:M15"/>
    <mergeCell ref="N14:Q15"/>
    <mergeCell ref="N12:Q13"/>
    <mergeCell ref="I10:K11"/>
    <mergeCell ref="L10:M11"/>
    <mergeCell ref="A10:A11"/>
    <mergeCell ref="F10:H11"/>
    <mergeCell ref="F12:H13"/>
    <mergeCell ref="A12:A13"/>
    <mergeCell ref="A14:A15"/>
    <mergeCell ref="B11:E11"/>
    <mergeCell ref="B13:E13"/>
    <mergeCell ref="B12:E12"/>
    <mergeCell ref="F14:H15"/>
    <mergeCell ref="B15:E15"/>
    <mergeCell ref="B14:E14"/>
    <mergeCell ref="B10:E10"/>
    <mergeCell ref="A1:F1"/>
    <mergeCell ref="A2:E2"/>
    <mergeCell ref="A3:Q3"/>
    <mergeCell ref="D4:E4"/>
    <mergeCell ref="F4:Q4"/>
    <mergeCell ref="A6:Q7"/>
    <mergeCell ref="I9:K9"/>
    <mergeCell ref="L9:M9"/>
    <mergeCell ref="N9:Q9"/>
    <mergeCell ref="A9:E9"/>
    <mergeCell ref="F9:H9"/>
    <mergeCell ref="A20:A21"/>
    <mergeCell ref="A22:A23"/>
    <mergeCell ref="A28:A29"/>
    <mergeCell ref="B32:Q33"/>
    <mergeCell ref="B23:E23"/>
    <mergeCell ref="B30:Q30"/>
    <mergeCell ref="F28:H29"/>
    <mergeCell ref="I28:K29"/>
    <mergeCell ref="L28:M29"/>
    <mergeCell ref="N28:Q29"/>
    <mergeCell ref="B29:E29"/>
    <mergeCell ref="B26:E26"/>
    <mergeCell ref="B28:E28"/>
    <mergeCell ref="A24:A25"/>
    <mergeCell ref="I24:K25"/>
    <mergeCell ref="B22:E22"/>
  </mergeCells>
  <phoneticPr fontId="2"/>
  <dataValidations count="3">
    <dataValidation type="list" showInputMessage="1" showErrorMessage="1" sqref="B11:E11 B27:E27 B13:E13 B15:E15 B17:E17 B19:E19 B21:E21 B23:E23 B25:E25 B29:E29">
      <formula1>企業回答10</formula1>
    </dataValidation>
    <dataValidation type="list" showInputMessage="1" showErrorMessage="1" sqref="L10:M29">
      <formula1>企業回答4</formula1>
    </dataValidation>
    <dataValidation type="list" showInputMessage="1" showErrorMessage="1" sqref="F10:H29">
      <formula1>企業回答12</formula1>
    </dataValidation>
  </dataValidations>
  <printOptions horizontalCentered="1"/>
  <pageMargins left="0.70866141732283472" right="0.70866141732283472" top="0.74803149606299213" bottom="0.55118110236220474" header="0.31496062992125984" footer="0.31496062992125984"/>
  <pageSetup paperSize="9" orientation="portrait" blackAndWhite="1"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pageSetUpPr fitToPage="1"/>
  </sheetPr>
  <dimension ref="A1:U58"/>
  <sheetViews>
    <sheetView view="pageBreakPreview" zoomScaleNormal="100" zoomScaleSheetLayoutView="100" workbookViewId="0">
      <selection activeCell="A4" sqref="A4:Q4"/>
    </sheetView>
  </sheetViews>
  <sheetFormatPr defaultColWidth="9" defaultRowHeight="13"/>
  <cols>
    <col min="1" max="7" width="5.08984375" style="4" customWidth="1"/>
    <col min="8" max="11" width="5.26953125" style="4" customWidth="1"/>
    <col min="12" max="14" width="6.36328125" style="4" customWidth="1"/>
    <col min="15" max="17" width="5.26953125" style="4" customWidth="1"/>
    <col min="18" max="18" width="5.26953125" style="190" customWidth="1"/>
    <col min="19" max="16384" width="9" style="4"/>
  </cols>
  <sheetData>
    <row r="1" spans="1:21" ht="15.75" customHeight="1">
      <c r="A1" s="1392" t="str">
        <f>CONCATENATE("（様式-",INDEX(発注者入力シート!$B$32:$G$35,MATCH(発注者入力シート!M6,発注者入力シート!$C$32:$C$35,0),4),"）")</f>
        <v>（様式-６）</v>
      </c>
      <c r="B1" s="1392"/>
      <c r="C1" s="1392"/>
      <c r="D1" s="1392"/>
      <c r="E1" s="1392"/>
      <c r="F1" s="1392"/>
      <c r="G1" s="233"/>
      <c r="H1" s="233"/>
      <c r="Q1" s="1102" t="s">
        <v>1441</v>
      </c>
      <c r="R1" s="142"/>
      <c r="S1" s="4" t="s">
        <v>393</v>
      </c>
      <c r="U1" s="146"/>
    </row>
    <row r="2" spans="1:21" ht="15.75" customHeight="1">
      <c r="A2" s="1392" t="str">
        <f>CONCATENATE("評価項目",INDEX(発注者入力シート!$B$32:$G$35,MATCH(発注者入力シート!M6,発注者入力シート!$C$32:$C$35,0),5),"-",INDEX(発注者入力シート!$B$32:$G$35,MATCH(発注者入力シート!M6,発注者入力シート!$C$32:$C$35,0),6))</f>
        <v>評価項目（３）-①</v>
      </c>
      <c r="B2" s="1392"/>
      <c r="C2" s="1392"/>
      <c r="D2" s="1392"/>
      <c r="E2" s="1392"/>
      <c r="F2" s="222"/>
      <c r="G2" s="222"/>
      <c r="H2" s="190"/>
      <c r="S2" s="4" t="s">
        <v>394</v>
      </c>
      <c r="U2" s="146"/>
    </row>
    <row r="3" spans="1:21" ht="15.75" customHeight="1">
      <c r="S3" s="147"/>
      <c r="T3" s="4" t="s">
        <v>401</v>
      </c>
      <c r="U3" s="146"/>
    </row>
    <row r="4" spans="1:21" ht="15.75" customHeight="1">
      <c r="A4" s="1495" t="s">
        <v>38</v>
      </c>
      <c r="B4" s="1495"/>
      <c r="C4" s="1495"/>
      <c r="D4" s="1495"/>
      <c r="E4" s="1495"/>
      <c r="F4" s="1495"/>
      <c r="G4" s="1495"/>
      <c r="H4" s="1495"/>
      <c r="I4" s="1495"/>
      <c r="J4" s="1495"/>
      <c r="K4" s="1495"/>
      <c r="L4" s="1495"/>
      <c r="M4" s="1495"/>
      <c r="N4" s="1495"/>
      <c r="O4" s="1495"/>
      <c r="P4" s="1495"/>
      <c r="Q4" s="1495"/>
      <c r="R4" s="272"/>
      <c r="S4" s="135"/>
      <c r="T4" s="4" t="s">
        <v>519</v>
      </c>
      <c r="U4" s="146"/>
    </row>
    <row r="5" spans="1:21" ht="15.75" customHeight="1">
      <c r="A5" s="208"/>
      <c r="B5" s="208"/>
      <c r="C5" s="208"/>
      <c r="D5" s="208"/>
      <c r="E5" s="208"/>
      <c r="F5" s="208"/>
      <c r="G5" s="208"/>
      <c r="H5" s="208"/>
      <c r="I5" s="208"/>
      <c r="J5" s="208"/>
      <c r="K5" s="208"/>
      <c r="L5" s="208"/>
      <c r="M5" s="208"/>
      <c r="N5" s="208"/>
      <c r="O5" s="208"/>
      <c r="P5" s="208"/>
      <c r="Q5" s="208"/>
      <c r="R5" s="272"/>
      <c r="S5" s="190"/>
      <c r="U5" s="146"/>
    </row>
    <row r="6" spans="1:21" ht="15.75" customHeight="1">
      <c r="D6" s="1404" t="s">
        <v>800</v>
      </c>
      <c r="E6" s="1404"/>
      <c r="F6" s="1403" t="str">
        <f>IF(企業入力シート!C5="","",企業入力シート!C5)</f>
        <v>○○共同企業体</v>
      </c>
      <c r="G6" s="1403"/>
      <c r="H6" s="1403"/>
      <c r="I6" s="1403"/>
      <c r="J6" s="1403"/>
      <c r="K6" s="1403"/>
      <c r="L6" s="1403"/>
      <c r="M6" s="1403"/>
      <c r="N6" s="1403"/>
      <c r="O6" s="1403"/>
      <c r="P6" s="1403"/>
      <c r="Q6" s="1403"/>
      <c r="R6" s="259"/>
      <c r="S6" s="4" t="s">
        <v>397</v>
      </c>
      <c r="U6" s="146"/>
    </row>
    <row r="7" spans="1:21" ht="15.75" customHeight="1">
      <c r="S7" s="137"/>
      <c r="T7" s="4" t="s">
        <v>398</v>
      </c>
      <c r="U7" s="146"/>
    </row>
    <row r="8" spans="1:21" ht="15.75" customHeight="1">
      <c r="A8" s="1050" t="s">
        <v>206</v>
      </c>
      <c r="B8" s="356"/>
      <c r="C8" s="356"/>
      <c r="D8" s="356"/>
      <c r="E8" s="356"/>
      <c r="F8" s="356"/>
      <c r="G8" s="356"/>
      <c r="H8" s="356"/>
      <c r="I8" s="356"/>
      <c r="J8" s="356"/>
      <c r="K8" s="356"/>
      <c r="L8" s="356"/>
      <c r="M8" s="356"/>
      <c r="N8" s="356"/>
      <c r="O8" s="356"/>
      <c r="P8" s="356"/>
      <c r="Q8" s="356"/>
      <c r="R8" s="259"/>
      <c r="S8" s="138"/>
      <c r="T8" s="4" t="s">
        <v>396</v>
      </c>
      <c r="U8" s="146"/>
    </row>
    <row r="9" spans="1:21" ht="15.75" customHeight="1">
      <c r="A9" s="358"/>
      <c r="B9" s="1712" t="s">
        <v>1476</v>
      </c>
      <c r="C9" s="1712"/>
      <c r="D9" s="1712"/>
      <c r="E9" s="1712"/>
      <c r="F9" s="1712"/>
      <c r="G9" s="1712"/>
      <c r="H9" s="1712"/>
      <c r="I9" s="1712"/>
      <c r="J9" s="1712"/>
      <c r="K9" s="1712"/>
      <c r="L9" s="1712"/>
      <c r="M9" s="1713"/>
      <c r="N9" s="1713"/>
      <c r="O9" s="1713"/>
      <c r="P9" s="1713"/>
      <c r="Q9" s="1713"/>
      <c r="R9" s="259"/>
      <c r="U9" s="146"/>
    </row>
    <row r="10" spans="1:21" ht="15.75" customHeight="1">
      <c r="A10" s="1429" t="s">
        <v>37</v>
      </c>
      <c r="B10" s="1429"/>
      <c r="C10" s="1429"/>
      <c r="D10" s="1429"/>
      <c r="E10" s="1429"/>
      <c r="F10" s="1446" t="s">
        <v>587</v>
      </c>
      <c r="G10" s="1447"/>
      <c r="H10" s="1447"/>
      <c r="I10" s="1448"/>
      <c r="J10" s="1446" t="s">
        <v>585</v>
      </c>
      <c r="K10" s="1447"/>
      <c r="L10" s="1448"/>
      <c r="M10" s="203"/>
      <c r="N10" s="145"/>
      <c r="O10" s="145"/>
      <c r="P10" s="141"/>
      <c r="R10" s="4"/>
      <c r="S10" s="149" t="s">
        <v>399</v>
      </c>
    </row>
    <row r="11" spans="1:21" ht="15.75" customHeight="1">
      <c r="A11" s="1429"/>
      <c r="B11" s="1429"/>
      <c r="C11" s="1429"/>
      <c r="D11" s="1429"/>
      <c r="E11" s="1429"/>
      <c r="F11" s="1449"/>
      <c r="G11" s="1450"/>
      <c r="H11" s="1450"/>
      <c r="I11" s="1451"/>
      <c r="J11" s="1449"/>
      <c r="K11" s="1450"/>
      <c r="L11" s="1451"/>
      <c r="M11" s="203"/>
      <c r="N11" s="145"/>
      <c r="O11" s="145"/>
      <c r="P11" s="141"/>
      <c r="R11" s="4"/>
      <c r="S11" s="149" t="s">
        <v>400</v>
      </c>
    </row>
    <row r="12" spans="1:21" ht="15.75" customHeight="1">
      <c r="A12" s="1446" t="s">
        <v>8</v>
      </c>
      <c r="B12" s="1706" t="str">
        <f>IF(企業入力シート!C25="","",企業入力シート!C25)</f>
        <v/>
      </c>
      <c r="C12" s="1707"/>
      <c r="D12" s="1707"/>
      <c r="E12" s="1708"/>
      <c r="F12" s="1700"/>
      <c r="G12" s="1701"/>
      <c r="H12" s="1701"/>
      <c r="I12" s="1702"/>
      <c r="J12" s="1683"/>
      <c r="K12" s="1684"/>
      <c r="L12" s="1685"/>
      <c r="M12" s="542"/>
      <c r="N12" s="269"/>
      <c r="O12" s="269"/>
      <c r="P12" s="268"/>
      <c r="R12" s="4"/>
      <c r="S12" s="149" t="s">
        <v>855</v>
      </c>
    </row>
    <row r="13" spans="1:21" ht="15.75" customHeight="1">
      <c r="A13" s="1449"/>
      <c r="B13" s="1709"/>
      <c r="C13" s="1710"/>
      <c r="D13" s="1710"/>
      <c r="E13" s="1711"/>
      <c r="F13" s="1703"/>
      <c r="G13" s="1704"/>
      <c r="H13" s="1704"/>
      <c r="I13" s="1705"/>
      <c r="J13" s="1686"/>
      <c r="K13" s="1687"/>
      <c r="L13" s="1688"/>
      <c r="M13" s="542"/>
      <c r="N13" s="269"/>
      <c r="O13" s="269"/>
      <c r="P13" s="268"/>
      <c r="R13" s="4"/>
    </row>
    <row r="14" spans="1:21" ht="15.75" customHeight="1">
      <c r="A14" s="1452" t="s">
        <v>9</v>
      </c>
      <c r="B14" s="1706" t="str">
        <f>IF(企業入力シート!C26="","",企業入力シート!C26)</f>
        <v/>
      </c>
      <c r="C14" s="1707"/>
      <c r="D14" s="1707"/>
      <c r="E14" s="1708"/>
      <c r="F14" s="1700"/>
      <c r="G14" s="1701"/>
      <c r="H14" s="1701"/>
      <c r="I14" s="1702"/>
      <c r="J14" s="1683"/>
      <c r="K14" s="1684"/>
      <c r="L14" s="1685"/>
      <c r="M14" s="542"/>
      <c r="N14" s="269"/>
      <c r="O14" s="269"/>
      <c r="P14" s="268"/>
      <c r="R14" s="4"/>
    </row>
    <row r="15" spans="1:21" ht="15.75" customHeight="1">
      <c r="A15" s="1452"/>
      <c r="B15" s="1709"/>
      <c r="C15" s="1710"/>
      <c r="D15" s="1710"/>
      <c r="E15" s="1711"/>
      <c r="F15" s="1703"/>
      <c r="G15" s="1704"/>
      <c r="H15" s="1704"/>
      <c r="I15" s="1705"/>
      <c r="J15" s="1686"/>
      <c r="K15" s="1687"/>
      <c r="L15" s="1688"/>
      <c r="M15" s="542"/>
      <c r="N15" s="269"/>
      <c r="O15" s="269"/>
      <c r="P15" s="268"/>
      <c r="R15" s="4"/>
    </row>
    <row r="16" spans="1:21" ht="15.75" customHeight="1">
      <c r="A16" s="1446" t="s">
        <v>10</v>
      </c>
      <c r="B16" s="1706" t="str">
        <f>IF(企業入力シート!C27="","",企業入力シート!C27)</f>
        <v/>
      </c>
      <c r="C16" s="1707"/>
      <c r="D16" s="1707"/>
      <c r="E16" s="1708"/>
      <c r="F16" s="1700"/>
      <c r="G16" s="1701"/>
      <c r="H16" s="1701"/>
      <c r="I16" s="1702"/>
      <c r="J16" s="1683"/>
      <c r="K16" s="1684"/>
      <c r="L16" s="1685"/>
      <c r="M16" s="542"/>
      <c r="N16" s="269"/>
      <c r="O16" s="269"/>
      <c r="P16" s="268"/>
      <c r="R16" s="4"/>
    </row>
    <row r="17" spans="1:18" ht="15.75" customHeight="1">
      <c r="A17" s="1449"/>
      <c r="B17" s="1709"/>
      <c r="C17" s="1710"/>
      <c r="D17" s="1710"/>
      <c r="E17" s="1711"/>
      <c r="F17" s="1703"/>
      <c r="G17" s="1704"/>
      <c r="H17" s="1704"/>
      <c r="I17" s="1705"/>
      <c r="J17" s="1686"/>
      <c r="K17" s="1687"/>
      <c r="L17" s="1688"/>
      <c r="M17" s="542"/>
      <c r="N17" s="269"/>
      <c r="O17" s="269"/>
      <c r="P17" s="268"/>
      <c r="R17" s="4"/>
    </row>
    <row r="18" spans="1:18" s="358" customFormat="1">
      <c r="A18" s="205" t="s">
        <v>110</v>
      </c>
      <c r="B18" s="358" t="s">
        <v>109</v>
      </c>
      <c r="L18" s="357"/>
      <c r="M18" s="357"/>
      <c r="N18" s="357"/>
      <c r="R18" s="361"/>
    </row>
    <row r="19" spans="1:18" s="358" customFormat="1">
      <c r="A19" s="205" t="s">
        <v>111</v>
      </c>
      <c r="B19" s="1699" t="str">
        <f>CONCATENATE("資格は入札公告日前日時点（令和",(YEAR(発注者入力シート!H7)-2018),"年",MONTH(発注者入力シート!H7),"月",DAY(発注者入力シート!H7),"日時点）で保有する資格とする。")</f>
        <v>資格は入札公告日前日時点（令和6年1月24日時点）で保有する資格とする。</v>
      </c>
      <c r="C19" s="1699"/>
      <c r="D19" s="1699"/>
      <c r="E19" s="1699"/>
      <c r="F19" s="1699"/>
      <c r="G19" s="1699"/>
      <c r="H19" s="1699"/>
      <c r="I19" s="1699"/>
      <c r="J19" s="1699"/>
      <c r="K19" s="1699"/>
      <c r="L19" s="1699"/>
      <c r="M19" s="1699"/>
      <c r="N19" s="1699"/>
      <c r="O19" s="1699"/>
      <c r="P19" s="1699"/>
      <c r="Q19" s="1699"/>
      <c r="R19" s="277"/>
    </row>
    <row r="20" spans="1:18" s="358" customFormat="1">
      <c r="A20" s="205" t="s">
        <v>112</v>
      </c>
      <c r="B20" s="1482" t="s">
        <v>531</v>
      </c>
      <c r="C20" s="1482"/>
      <c r="D20" s="1482"/>
      <c r="E20" s="1482"/>
      <c r="F20" s="1482"/>
      <c r="G20" s="1482"/>
      <c r="H20" s="1482"/>
      <c r="I20" s="1482"/>
      <c r="J20" s="1482"/>
      <c r="K20" s="1482"/>
      <c r="L20" s="1482"/>
      <c r="M20" s="1482"/>
      <c r="N20" s="1482"/>
      <c r="O20" s="1482"/>
      <c r="P20" s="1482"/>
      <c r="Q20" s="1482"/>
      <c r="R20" s="360"/>
    </row>
    <row r="21" spans="1:18" s="358" customFormat="1">
      <c r="A21" s="366"/>
      <c r="B21" s="1482"/>
      <c r="C21" s="1482"/>
      <c r="D21" s="1482"/>
      <c r="E21" s="1482"/>
      <c r="F21" s="1482"/>
      <c r="G21" s="1482"/>
      <c r="H21" s="1482"/>
      <c r="I21" s="1482"/>
      <c r="J21" s="1482"/>
      <c r="K21" s="1482"/>
      <c r="L21" s="1482"/>
      <c r="M21" s="1482"/>
      <c r="N21" s="1482"/>
      <c r="O21" s="1482"/>
      <c r="P21" s="1482"/>
      <c r="Q21" s="1482"/>
      <c r="R21" s="360"/>
    </row>
    <row r="22" spans="1:18" s="358" customFormat="1">
      <c r="A22" s="205" t="s">
        <v>113</v>
      </c>
      <c r="B22" s="358" t="s">
        <v>114</v>
      </c>
      <c r="R22" s="361"/>
    </row>
    <row r="23" spans="1:18" ht="15.75" customHeight="1">
      <c r="A23" s="187"/>
      <c r="B23" s="3"/>
      <c r="C23" s="3"/>
      <c r="D23" s="3"/>
      <c r="E23" s="3"/>
      <c r="F23" s="3"/>
      <c r="G23" s="3"/>
      <c r="H23" s="3"/>
      <c r="I23" s="3"/>
      <c r="J23" s="3"/>
      <c r="K23" s="3"/>
      <c r="L23" s="3"/>
      <c r="M23" s="3"/>
      <c r="N23" s="3"/>
      <c r="O23" s="3"/>
      <c r="P23" s="3"/>
    </row>
    <row r="24" spans="1:18" ht="15.75" customHeight="1">
      <c r="A24" s="140"/>
      <c r="B24" s="140"/>
      <c r="C24" s="140"/>
      <c r="D24" s="140"/>
      <c r="E24" s="140"/>
      <c r="F24" s="140"/>
      <c r="G24" s="140"/>
      <c r="H24" s="140"/>
      <c r="I24" s="140"/>
      <c r="J24" s="140"/>
      <c r="K24" s="140"/>
      <c r="L24" s="140"/>
      <c r="M24" s="140"/>
      <c r="N24" s="140"/>
      <c r="O24" s="140"/>
      <c r="P24" s="140"/>
      <c r="Q24" s="140"/>
      <c r="R24" s="140"/>
    </row>
    <row r="25" spans="1:18" ht="15.75" customHeight="1">
      <c r="A25" s="140"/>
      <c r="B25" s="140"/>
      <c r="C25" s="140"/>
      <c r="D25" s="140"/>
      <c r="E25" s="140"/>
      <c r="F25" s="140"/>
      <c r="G25" s="140"/>
      <c r="H25" s="140"/>
      <c r="I25" s="140"/>
      <c r="J25" s="140"/>
      <c r="K25" s="140"/>
      <c r="L25" s="140"/>
      <c r="M25" s="140"/>
      <c r="N25" s="140"/>
      <c r="O25" s="140"/>
      <c r="P25" s="140"/>
      <c r="Q25" s="140"/>
    </row>
    <row r="26" spans="1:18" ht="15.75" customHeight="1">
      <c r="A26" s="145"/>
      <c r="B26" s="145"/>
      <c r="C26" s="145"/>
      <c r="D26" s="145"/>
      <c r="E26" s="145"/>
      <c r="F26" s="145"/>
      <c r="G26" s="145"/>
      <c r="H26" s="145"/>
      <c r="I26" s="145"/>
      <c r="J26" s="145"/>
      <c r="K26" s="145"/>
      <c r="L26" s="145"/>
      <c r="M26" s="145"/>
      <c r="N26" s="145"/>
      <c r="O26" s="145"/>
      <c r="P26" s="145"/>
      <c r="Q26" s="145"/>
    </row>
    <row r="27" spans="1:18" ht="15.75" customHeight="1">
      <c r="A27" s="140"/>
      <c r="B27" s="140"/>
      <c r="C27" s="140"/>
      <c r="D27" s="140"/>
      <c r="E27" s="140"/>
      <c r="F27" s="140"/>
      <c r="G27" s="140"/>
      <c r="H27" s="140"/>
      <c r="I27" s="140"/>
      <c r="J27" s="140"/>
      <c r="K27" s="140"/>
      <c r="L27" s="140"/>
      <c r="M27" s="140"/>
      <c r="N27" s="140"/>
      <c r="O27" s="140"/>
      <c r="P27" s="140"/>
      <c r="Q27" s="140"/>
    </row>
    <row r="28" spans="1:18" ht="15.75" customHeight="1">
      <c r="A28" s="515"/>
      <c r="B28" s="145"/>
      <c r="C28" s="145"/>
      <c r="D28" s="145"/>
      <c r="E28" s="145"/>
      <c r="F28" s="145"/>
      <c r="G28" s="145"/>
      <c r="H28" s="145"/>
      <c r="I28" s="145"/>
      <c r="J28" s="145"/>
      <c r="K28" s="145"/>
      <c r="L28" s="145"/>
      <c r="M28" s="145"/>
      <c r="N28" s="145"/>
      <c r="O28" s="145"/>
      <c r="P28" s="145"/>
      <c r="Q28" s="145"/>
    </row>
    <row r="29" spans="1:18" ht="15.75" customHeight="1">
      <c r="A29" s="140"/>
      <c r="B29" s="140"/>
      <c r="C29" s="140"/>
      <c r="D29" s="140"/>
      <c r="E29" s="140"/>
      <c r="F29" s="140"/>
      <c r="G29" s="140"/>
      <c r="H29" s="140"/>
      <c r="I29" s="140"/>
      <c r="J29" s="140"/>
      <c r="K29" s="140"/>
      <c r="L29" s="140"/>
      <c r="M29" s="140"/>
      <c r="N29" s="140"/>
      <c r="O29" s="140"/>
      <c r="P29" s="140"/>
      <c r="Q29" s="140"/>
      <c r="R29" s="259"/>
    </row>
    <row r="30" spans="1:18" ht="15.75" customHeight="1">
      <c r="A30" s="145"/>
      <c r="B30" s="145"/>
      <c r="C30" s="145"/>
      <c r="D30" s="145"/>
      <c r="E30" s="145"/>
      <c r="F30" s="145"/>
      <c r="G30" s="145"/>
      <c r="H30" s="145"/>
      <c r="I30" s="145"/>
      <c r="J30" s="145"/>
      <c r="K30" s="145"/>
      <c r="L30" s="145"/>
      <c r="M30" s="145"/>
      <c r="N30" s="145"/>
      <c r="O30" s="145"/>
      <c r="P30" s="145"/>
      <c r="Q30" s="145"/>
    </row>
    <row r="31" spans="1:18" ht="15.75" customHeight="1">
      <c r="A31" s="140"/>
      <c r="B31" s="140"/>
      <c r="C31" s="140"/>
      <c r="D31" s="140"/>
      <c r="E31" s="140"/>
      <c r="F31" s="140"/>
      <c r="G31" s="140"/>
      <c r="H31" s="140"/>
      <c r="I31" s="140"/>
      <c r="J31" s="140"/>
      <c r="K31" s="140"/>
      <c r="L31" s="140"/>
      <c r="M31" s="140"/>
      <c r="N31" s="140"/>
      <c r="O31" s="140"/>
      <c r="P31" s="140"/>
      <c r="Q31" s="140"/>
      <c r="R31" s="259"/>
    </row>
    <row r="32" spans="1:18" ht="15.75" customHeight="1">
      <c r="A32" s="145"/>
      <c r="B32" s="145"/>
      <c r="C32" s="145"/>
      <c r="D32" s="145"/>
      <c r="E32" s="145"/>
      <c r="F32" s="145"/>
      <c r="G32" s="145"/>
      <c r="H32" s="145"/>
      <c r="I32" s="145"/>
      <c r="J32" s="145"/>
      <c r="K32" s="145"/>
      <c r="L32" s="145"/>
      <c r="M32" s="145"/>
      <c r="N32" s="145"/>
      <c r="O32" s="145"/>
      <c r="P32" s="145"/>
      <c r="Q32" s="145"/>
    </row>
    <row r="33" spans="1:18" ht="15.75" customHeight="1">
      <c r="A33" s="140"/>
      <c r="B33" s="140"/>
      <c r="C33" s="140"/>
      <c r="D33" s="140"/>
      <c r="E33" s="140"/>
      <c r="F33" s="140"/>
      <c r="G33" s="140"/>
      <c r="H33" s="140"/>
      <c r="I33" s="140"/>
      <c r="J33" s="140"/>
      <c r="K33" s="140"/>
      <c r="L33" s="140"/>
      <c r="M33" s="140"/>
      <c r="N33" s="140"/>
      <c r="O33" s="140"/>
      <c r="P33" s="140"/>
      <c r="Q33" s="140"/>
      <c r="R33" s="259"/>
    </row>
    <row r="34" spans="1:18" s="358" customFormat="1" ht="13.5" customHeight="1">
      <c r="A34" s="422"/>
      <c r="B34" s="422"/>
      <c r="C34" s="422"/>
      <c r="D34" s="422"/>
      <c r="E34" s="422"/>
      <c r="F34" s="422"/>
      <c r="G34" s="422"/>
      <c r="H34" s="422"/>
      <c r="I34" s="422"/>
      <c r="J34" s="422"/>
      <c r="K34" s="422"/>
      <c r="L34" s="422"/>
      <c r="M34" s="422"/>
      <c r="N34" s="422"/>
      <c r="O34" s="422"/>
      <c r="P34" s="422"/>
      <c r="Q34" s="422"/>
      <c r="R34" s="361"/>
    </row>
    <row r="35" spans="1:18" s="358" customFormat="1">
      <c r="A35" s="422"/>
      <c r="B35" s="422"/>
      <c r="C35" s="422"/>
      <c r="D35" s="422"/>
      <c r="E35" s="422"/>
      <c r="F35" s="422"/>
      <c r="G35" s="422"/>
      <c r="H35" s="422"/>
      <c r="I35" s="422"/>
      <c r="J35" s="422"/>
      <c r="K35" s="422"/>
      <c r="L35" s="422"/>
      <c r="M35" s="422"/>
      <c r="N35" s="422"/>
      <c r="O35" s="422"/>
      <c r="P35" s="422"/>
      <c r="Q35" s="422"/>
      <c r="R35" s="271"/>
    </row>
    <row r="36" spans="1:18" s="358" customFormat="1" ht="13.5" customHeight="1">
      <c r="A36" s="422"/>
      <c r="B36" s="422"/>
      <c r="C36" s="422"/>
      <c r="D36" s="422"/>
      <c r="E36" s="422"/>
      <c r="F36" s="422"/>
      <c r="G36" s="422"/>
      <c r="H36" s="422"/>
      <c r="I36" s="422"/>
      <c r="J36" s="422"/>
      <c r="K36" s="422"/>
      <c r="L36" s="422"/>
      <c r="M36" s="422"/>
      <c r="N36" s="422"/>
      <c r="O36" s="422"/>
      <c r="P36" s="422"/>
      <c r="Q36" s="422"/>
      <c r="R36" s="361"/>
    </row>
    <row r="37" spans="1:18" s="358" customFormat="1">
      <c r="A37" s="422"/>
      <c r="B37" s="422"/>
      <c r="C37" s="422"/>
      <c r="D37" s="422"/>
      <c r="E37" s="422"/>
      <c r="F37" s="422"/>
      <c r="G37" s="422"/>
      <c r="H37" s="422"/>
      <c r="I37" s="422"/>
      <c r="J37" s="422"/>
      <c r="K37" s="422"/>
      <c r="L37" s="422"/>
      <c r="M37" s="422"/>
      <c r="N37" s="422"/>
      <c r="O37" s="422"/>
      <c r="P37" s="422"/>
      <c r="Q37" s="422"/>
      <c r="R37" s="360"/>
    </row>
    <row r="38" spans="1:18" ht="15.75" customHeight="1">
      <c r="A38" s="140"/>
      <c r="B38" s="140"/>
      <c r="C38" s="140"/>
      <c r="D38" s="140"/>
      <c r="E38" s="140"/>
      <c r="F38" s="140"/>
      <c r="G38" s="140"/>
      <c r="H38" s="140"/>
      <c r="I38" s="140"/>
      <c r="J38" s="140"/>
      <c r="K38" s="140"/>
      <c r="L38" s="140"/>
      <c r="M38" s="140"/>
      <c r="N38" s="145"/>
      <c r="O38" s="145"/>
      <c r="P38" s="140"/>
      <c r="Q38" s="140"/>
      <c r="R38" s="212"/>
    </row>
    <row r="39" spans="1:18" ht="15.75" customHeight="1">
      <c r="A39" s="140"/>
      <c r="B39" s="140"/>
      <c r="C39" s="140"/>
      <c r="D39" s="140"/>
      <c r="E39" s="140"/>
      <c r="F39" s="140"/>
      <c r="G39" s="140"/>
      <c r="H39" s="140"/>
      <c r="I39" s="140"/>
      <c r="J39" s="140"/>
      <c r="K39" s="140"/>
      <c r="L39" s="140"/>
      <c r="M39" s="140"/>
      <c r="N39" s="140"/>
      <c r="O39" s="140"/>
      <c r="P39" s="140"/>
      <c r="Q39" s="140"/>
      <c r="R39" s="212"/>
    </row>
    <row r="40" spans="1:18" ht="15.75" customHeight="1">
      <c r="A40" s="140"/>
      <c r="B40" s="140"/>
      <c r="C40" s="140"/>
      <c r="D40" s="140"/>
      <c r="E40" s="140"/>
      <c r="F40" s="140"/>
      <c r="G40" s="140"/>
      <c r="H40" s="140"/>
      <c r="I40" s="140"/>
      <c r="J40" s="140"/>
      <c r="K40" s="140"/>
      <c r="L40" s="140"/>
      <c r="M40" s="140"/>
      <c r="N40" s="140"/>
      <c r="O40" s="140"/>
      <c r="P40" s="140"/>
      <c r="Q40" s="140"/>
      <c r="R40" s="212"/>
    </row>
    <row r="41" spans="1:18" ht="15.75" customHeight="1">
      <c r="A41" s="140"/>
      <c r="B41" s="140"/>
      <c r="C41" s="140"/>
      <c r="D41" s="140"/>
      <c r="E41" s="140"/>
      <c r="F41" s="140"/>
      <c r="G41" s="140"/>
      <c r="H41" s="140"/>
      <c r="I41" s="140"/>
      <c r="J41" s="140"/>
      <c r="K41" s="140"/>
      <c r="L41" s="140"/>
      <c r="M41" s="140"/>
      <c r="N41" s="140"/>
      <c r="O41" s="140"/>
      <c r="P41" s="140"/>
      <c r="Q41" s="140"/>
    </row>
    <row r="42" spans="1:18" ht="15.75" customHeight="1">
      <c r="A42" s="140"/>
      <c r="B42" s="140"/>
      <c r="C42" s="140"/>
      <c r="D42" s="140"/>
      <c r="E42" s="140"/>
      <c r="F42" s="140"/>
      <c r="G42" s="140"/>
      <c r="H42" s="140"/>
      <c r="I42" s="140"/>
      <c r="J42" s="140"/>
      <c r="K42" s="140"/>
      <c r="L42" s="140"/>
      <c r="M42" s="140"/>
      <c r="N42" s="140"/>
      <c r="O42" s="140"/>
      <c r="P42" s="140"/>
      <c r="Q42" s="140"/>
    </row>
    <row r="43" spans="1:18" ht="15.75" customHeight="1">
      <c r="A43" s="140"/>
      <c r="B43" s="140"/>
      <c r="C43" s="140"/>
      <c r="D43" s="140"/>
      <c r="E43" s="140"/>
      <c r="F43" s="140"/>
      <c r="G43" s="140"/>
      <c r="H43" s="140"/>
      <c r="I43" s="140"/>
      <c r="J43" s="140"/>
      <c r="K43" s="140"/>
      <c r="L43" s="140"/>
      <c r="M43" s="140"/>
      <c r="N43" s="140"/>
      <c r="O43" s="140"/>
      <c r="P43" s="140"/>
      <c r="Q43" s="140"/>
    </row>
    <row r="44" spans="1:18" ht="15.75" customHeight="1">
      <c r="A44" s="140"/>
      <c r="B44" s="140"/>
      <c r="C44" s="140"/>
      <c r="D44" s="140"/>
      <c r="E44" s="140"/>
      <c r="F44" s="140"/>
      <c r="G44" s="140"/>
      <c r="H44" s="140"/>
      <c r="I44" s="140"/>
      <c r="J44" s="140"/>
      <c r="K44" s="140"/>
      <c r="L44" s="140"/>
      <c r="M44" s="140"/>
      <c r="N44" s="140"/>
      <c r="O44" s="140"/>
      <c r="P44" s="140"/>
      <c r="Q44" s="140"/>
    </row>
    <row r="45" spans="1:18" ht="15.75" customHeight="1">
      <c r="A45" s="140"/>
      <c r="B45" s="140"/>
      <c r="C45" s="140"/>
      <c r="D45" s="140"/>
      <c r="E45" s="140"/>
      <c r="F45" s="140"/>
      <c r="G45" s="140"/>
      <c r="H45" s="140"/>
      <c r="I45" s="140"/>
      <c r="J45" s="140"/>
      <c r="K45" s="140"/>
      <c r="L45" s="140"/>
      <c r="M45" s="140"/>
      <c r="N45" s="140"/>
      <c r="O45" s="140"/>
      <c r="P45" s="140"/>
      <c r="Q45" s="140"/>
    </row>
    <row r="46" spans="1:18" ht="15.75" customHeight="1">
      <c r="A46" s="140"/>
      <c r="B46" s="140"/>
      <c r="C46" s="140"/>
      <c r="D46" s="140"/>
      <c r="E46" s="140"/>
      <c r="F46" s="140"/>
      <c r="G46" s="140"/>
      <c r="H46" s="140"/>
      <c r="I46" s="140"/>
      <c r="J46" s="140"/>
      <c r="K46" s="140"/>
      <c r="L46" s="140"/>
      <c r="M46" s="140"/>
      <c r="N46" s="140"/>
      <c r="O46" s="140"/>
      <c r="P46" s="140"/>
      <c r="Q46" s="140"/>
    </row>
    <row r="47" spans="1:18" ht="15.75" customHeight="1">
      <c r="A47" s="140"/>
      <c r="B47" s="140"/>
      <c r="C47" s="140"/>
      <c r="D47" s="140"/>
      <c r="E47" s="140"/>
      <c r="F47" s="140"/>
      <c r="G47" s="140"/>
      <c r="H47" s="140"/>
      <c r="I47" s="140"/>
      <c r="J47" s="140"/>
      <c r="K47" s="140"/>
      <c r="L47" s="140"/>
      <c r="M47" s="140"/>
      <c r="N47" s="140"/>
      <c r="O47" s="140"/>
      <c r="P47" s="140"/>
      <c r="Q47" s="140"/>
    </row>
    <row r="48" spans="1:18" ht="15.75" customHeight="1">
      <c r="A48" s="140"/>
      <c r="B48" s="140"/>
      <c r="C48" s="140"/>
      <c r="D48" s="140"/>
      <c r="E48" s="140"/>
      <c r="F48" s="140"/>
      <c r="G48" s="140"/>
      <c r="H48" s="140"/>
      <c r="I48" s="140"/>
      <c r="J48" s="140"/>
      <c r="K48" s="140"/>
      <c r="L48" s="140"/>
      <c r="M48" s="140"/>
      <c r="N48" s="140"/>
      <c r="O48" s="140"/>
      <c r="P48" s="140"/>
      <c r="Q48" s="140"/>
    </row>
    <row r="49" spans="1:17" ht="15.75" customHeight="1">
      <c r="A49" s="140"/>
      <c r="B49" s="140"/>
      <c r="C49" s="140"/>
      <c r="D49" s="140"/>
      <c r="E49" s="140"/>
      <c r="F49" s="140"/>
      <c r="G49" s="140"/>
      <c r="H49" s="140"/>
      <c r="I49" s="140"/>
      <c r="J49" s="140"/>
      <c r="K49" s="140"/>
      <c r="L49" s="140"/>
      <c r="M49" s="140"/>
      <c r="N49" s="140"/>
      <c r="O49" s="140"/>
      <c r="P49" s="140"/>
      <c r="Q49" s="140"/>
    </row>
    <row r="50" spans="1:17" ht="15.75" customHeight="1">
      <c r="A50" s="140"/>
      <c r="B50" s="140"/>
      <c r="C50" s="140"/>
      <c r="D50" s="140"/>
      <c r="E50" s="140"/>
      <c r="F50" s="140"/>
      <c r="G50" s="140"/>
      <c r="H50" s="140"/>
      <c r="I50" s="140"/>
      <c r="J50" s="140"/>
      <c r="K50" s="140"/>
      <c r="L50" s="140"/>
      <c r="M50" s="140"/>
      <c r="N50" s="140"/>
      <c r="O50" s="140"/>
      <c r="P50" s="140"/>
      <c r="Q50" s="140"/>
    </row>
    <row r="51" spans="1:17" ht="15.75" customHeight="1">
      <c r="A51" s="140"/>
      <c r="B51" s="140"/>
      <c r="C51" s="140"/>
      <c r="D51" s="140"/>
      <c r="E51" s="140"/>
      <c r="F51" s="140"/>
      <c r="G51" s="140"/>
      <c r="H51" s="140"/>
      <c r="I51" s="140"/>
      <c r="J51" s="140"/>
      <c r="K51" s="140"/>
      <c r="L51" s="140"/>
      <c r="M51" s="140"/>
      <c r="N51" s="140"/>
      <c r="O51" s="140"/>
      <c r="P51" s="140"/>
      <c r="Q51" s="140"/>
    </row>
    <row r="52" spans="1:17" ht="15.75" customHeight="1">
      <c r="A52" s="140"/>
      <c r="B52" s="140"/>
      <c r="C52" s="140"/>
      <c r="D52" s="140"/>
      <c r="E52" s="140"/>
      <c r="F52" s="140"/>
      <c r="G52" s="140"/>
      <c r="H52" s="140"/>
      <c r="I52" s="140"/>
      <c r="J52" s="140"/>
      <c r="K52" s="140"/>
      <c r="L52" s="140"/>
      <c r="M52" s="140"/>
      <c r="N52" s="140"/>
      <c r="O52" s="140"/>
      <c r="P52" s="140"/>
      <c r="Q52" s="140"/>
    </row>
    <row r="53" spans="1:17" ht="15.75" customHeight="1">
      <c r="A53" s="140"/>
      <c r="B53" s="140"/>
      <c r="C53" s="140"/>
      <c r="D53" s="140"/>
      <c r="E53" s="140"/>
      <c r="F53" s="140"/>
      <c r="G53" s="140"/>
      <c r="H53" s="140"/>
      <c r="I53" s="140"/>
      <c r="J53" s="140"/>
      <c r="K53" s="140"/>
      <c r="L53" s="140"/>
      <c r="M53" s="140"/>
      <c r="N53" s="140"/>
      <c r="O53" s="140"/>
      <c r="P53" s="140"/>
      <c r="Q53" s="140"/>
    </row>
    <row r="54" spans="1:17" ht="15.75" customHeight="1">
      <c r="A54" s="140"/>
      <c r="B54" s="140"/>
      <c r="C54" s="140"/>
      <c r="D54" s="140"/>
      <c r="E54" s="140"/>
      <c r="F54" s="140"/>
      <c r="G54" s="140"/>
      <c r="H54" s="140"/>
      <c r="I54" s="140"/>
      <c r="J54" s="140"/>
      <c r="K54" s="140"/>
      <c r="L54" s="140"/>
      <c r="M54" s="140"/>
      <c r="N54" s="140"/>
      <c r="O54" s="140"/>
      <c r="P54" s="140"/>
      <c r="Q54" s="140"/>
    </row>
    <row r="55" spans="1:17" ht="15.75" customHeight="1"/>
    <row r="56" spans="1:17" ht="15.75" customHeight="1"/>
    <row r="57" spans="1:17" ht="15.75" customHeight="1"/>
    <row r="58" spans="1:17" ht="15.75" customHeight="1"/>
  </sheetData>
  <mergeCells count="23">
    <mergeCell ref="A12:A13"/>
    <mergeCell ref="A14:A15"/>
    <mergeCell ref="A16:A17"/>
    <mergeCell ref="B12:E13"/>
    <mergeCell ref="A1:F1"/>
    <mergeCell ref="A2:E2"/>
    <mergeCell ref="B14:E15"/>
    <mergeCell ref="B16:E17"/>
    <mergeCell ref="A4:Q4"/>
    <mergeCell ref="A10:E11"/>
    <mergeCell ref="J10:L11"/>
    <mergeCell ref="F10:I11"/>
    <mergeCell ref="B9:Q9"/>
    <mergeCell ref="D6:E6"/>
    <mergeCell ref="F6:Q6"/>
    <mergeCell ref="B20:Q21"/>
    <mergeCell ref="B19:Q19"/>
    <mergeCell ref="J12:L13"/>
    <mergeCell ref="J14:L15"/>
    <mergeCell ref="J16:L17"/>
    <mergeCell ref="F12:I13"/>
    <mergeCell ref="F14:I15"/>
    <mergeCell ref="F16:I17"/>
  </mergeCells>
  <phoneticPr fontId="2"/>
  <printOptions horizontalCentered="1"/>
  <pageMargins left="0.70866141732283472" right="0.70866141732283472" top="0.74803149606299213" bottom="0.55118110236220474" header="0.31496062992125984" footer="0.31496062992125984"/>
  <pageSetup paperSize="9" scale="97" orientation="portrait" blackAndWhite="1"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sheetPr>
  <dimension ref="A1:Z245"/>
  <sheetViews>
    <sheetView view="pageBreakPreview" zoomScale="98" zoomScaleNormal="100" zoomScaleSheetLayoutView="98" workbookViewId="0">
      <selection activeCell="U10" sqref="U10"/>
    </sheetView>
  </sheetViews>
  <sheetFormatPr defaultColWidth="9" defaultRowHeight="13"/>
  <cols>
    <col min="1" max="5" width="5.08984375" style="4" customWidth="1"/>
    <col min="6" max="19" width="4.453125" style="4" customWidth="1"/>
    <col min="20" max="20" width="4.453125" style="190" customWidth="1"/>
    <col min="21" max="21" width="12.36328125" style="4" customWidth="1"/>
    <col min="22" max="16384" width="9" style="4"/>
  </cols>
  <sheetData>
    <row r="1" spans="1:22">
      <c r="A1" s="1392" t="str">
        <f>CONCATENATE("（様式-",INDEX(発注者入力シート!$B$32:$G$35,MATCH(発注者入力シート!M7,発注者入力シート!$C$32:$C$35,0),4),"）")</f>
        <v>（様式-７）</v>
      </c>
      <c r="B1" s="1392"/>
      <c r="C1" s="1392"/>
      <c r="D1" s="1392"/>
      <c r="E1" s="1392"/>
      <c r="F1" s="1392"/>
      <c r="S1" s="1102" t="s">
        <v>1444</v>
      </c>
      <c r="T1" s="142"/>
      <c r="U1" s="4" t="s">
        <v>393</v>
      </c>
    </row>
    <row r="2" spans="1:22">
      <c r="A2" s="1392" t="str">
        <f>CONCATENATE("評価項目",INDEX(発注者入力シート!$B$32:$G$35,MATCH(発注者入力シート!M7,発注者入力シート!$C$32:$C$35,0),5),"-",INDEX(発注者入力シート!$B$32:$G$35,MATCH(発注者入力シート!M7,発注者入力シート!$C$32:$C$35,0),6))</f>
        <v>評価項目（３）-②</v>
      </c>
      <c r="B2" s="1392"/>
      <c r="C2" s="1392"/>
      <c r="D2" s="1392"/>
      <c r="E2" s="1392"/>
      <c r="Q2" s="1540" t="str">
        <f>IF(INDEX(発注者入力シート!$B$20:$G$47,MATCH(発注者入力シート!M7,発注者入力シート!$C$20:$C$47,0),3)="","",INDEX(発注者入力シート!$B$20:$G$47,MATCH(発注者入力シート!M7,発注者入力シート!$C$20:$C$47,0),3))</f>
        <v/>
      </c>
      <c r="R2" s="1540"/>
      <c r="S2" s="1540"/>
      <c r="T2" s="260"/>
      <c r="U2" s="4" t="s">
        <v>394</v>
      </c>
    </row>
    <row r="3" spans="1:22" ht="14">
      <c r="A3" s="1495" t="s">
        <v>483</v>
      </c>
      <c r="B3" s="1495"/>
      <c r="C3" s="1495"/>
      <c r="D3" s="1495"/>
      <c r="E3" s="1495"/>
      <c r="F3" s="1495"/>
      <c r="G3" s="1495"/>
      <c r="H3" s="1495"/>
      <c r="I3" s="1495"/>
      <c r="J3" s="1495"/>
      <c r="K3" s="1495"/>
      <c r="L3" s="1495"/>
      <c r="M3" s="1495"/>
      <c r="N3" s="1495"/>
      <c r="O3" s="1495"/>
      <c r="P3" s="1495"/>
      <c r="Q3" s="1495"/>
      <c r="R3" s="1495"/>
      <c r="S3" s="1495"/>
      <c r="T3" s="272"/>
      <c r="U3" s="147"/>
      <c r="V3" s="4" t="s">
        <v>401</v>
      </c>
    </row>
    <row r="4" spans="1:22">
      <c r="A4" s="4" t="s">
        <v>159</v>
      </c>
      <c r="D4" s="1404" t="s">
        <v>801</v>
      </c>
      <c r="E4" s="1404"/>
      <c r="F4" s="1403" t="str">
        <f>IF(企業入力シート!C5="","",企業入力シート!C5)</f>
        <v>○○共同企業体</v>
      </c>
      <c r="G4" s="1403"/>
      <c r="H4" s="1403"/>
      <c r="I4" s="1403"/>
      <c r="J4" s="1403"/>
      <c r="K4" s="1403"/>
      <c r="L4" s="1403"/>
      <c r="M4" s="1403"/>
      <c r="N4" s="1403"/>
      <c r="O4" s="1403"/>
      <c r="P4" s="1403"/>
      <c r="Q4" s="1403"/>
      <c r="R4" s="1403"/>
      <c r="S4" s="1403"/>
      <c r="T4" s="259"/>
      <c r="U4" s="135"/>
      <c r="V4" s="4" t="s">
        <v>519</v>
      </c>
    </row>
    <row r="5" spans="1:22">
      <c r="U5" s="190"/>
    </row>
    <row r="6" spans="1:22" ht="13.5" customHeight="1">
      <c r="A6" s="1549" t="s">
        <v>1386</v>
      </c>
      <c r="B6" s="1759" t="s">
        <v>1387</v>
      </c>
      <c r="C6" s="1759"/>
      <c r="D6" s="1759"/>
      <c r="E6" s="1759"/>
      <c r="F6" s="1669" t="s">
        <v>1480</v>
      </c>
      <c r="G6" s="1669"/>
      <c r="H6" s="1669"/>
      <c r="I6" s="1669"/>
      <c r="J6" s="1669"/>
      <c r="K6" s="1669"/>
      <c r="L6" s="1669"/>
      <c r="M6" s="1669"/>
      <c r="N6" s="1669"/>
      <c r="O6" s="1669"/>
      <c r="P6" s="1669"/>
      <c r="Q6" s="1669"/>
      <c r="R6" s="1669"/>
      <c r="S6" s="1669"/>
      <c r="T6" s="222"/>
      <c r="U6" s="4" t="s">
        <v>397</v>
      </c>
    </row>
    <row r="7" spans="1:22" ht="30" customHeight="1">
      <c r="A7" s="1550"/>
      <c r="B7" s="1759"/>
      <c r="C7" s="1759"/>
      <c r="D7" s="1759"/>
      <c r="E7" s="1759"/>
      <c r="F7" s="1669"/>
      <c r="G7" s="1669"/>
      <c r="H7" s="1669"/>
      <c r="I7" s="1669"/>
      <c r="J7" s="1669"/>
      <c r="K7" s="1669"/>
      <c r="L7" s="1669"/>
      <c r="M7" s="1669"/>
      <c r="N7" s="1669"/>
      <c r="O7" s="1669"/>
      <c r="P7" s="1669"/>
      <c r="Q7" s="1669"/>
      <c r="R7" s="1669"/>
      <c r="S7" s="1669"/>
      <c r="T7" s="222"/>
      <c r="U7" s="137"/>
      <c r="V7" s="4" t="s">
        <v>398</v>
      </c>
    </row>
    <row r="8" spans="1:22" ht="13.5" customHeight="1">
      <c r="A8" s="1550"/>
      <c r="B8" s="1429" t="s">
        <v>1388</v>
      </c>
      <c r="C8" s="1429"/>
      <c r="D8" s="1429"/>
      <c r="E8" s="1429"/>
      <c r="F8" s="1671" t="s">
        <v>1477</v>
      </c>
      <c r="G8" s="1671"/>
      <c r="H8" s="1671"/>
      <c r="I8" s="1671"/>
      <c r="J8" s="1671"/>
      <c r="K8" s="1671"/>
      <c r="L8" s="1671"/>
      <c r="M8" s="1671"/>
      <c r="N8" s="1671"/>
      <c r="O8" s="1671"/>
      <c r="P8" s="1671"/>
      <c r="Q8" s="1671"/>
      <c r="R8" s="1671"/>
      <c r="S8" s="1671"/>
      <c r="T8" s="140"/>
      <c r="U8" s="138"/>
      <c r="V8" s="4" t="s">
        <v>396</v>
      </c>
    </row>
    <row r="9" spans="1:22">
      <c r="A9" s="1550"/>
      <c r="B9" s="1429"/>
      <c r="C9" s="1429"/>
      <c r="D9" s="1429"/>
      <c r="E9" s="1429"/>
      <c r="F9" s="1671"/>
      <c r="G9" s="1671"/>
      <c r="H9" s="1671"/>
      <c r="I9" s="1671"/>
      <c r="J9" s="1671"/>
      <c r="K9" s="1671"/>
      <c r="L9" s="1671"/>
      <c r="M9" s="1671"/>
      <c r="N9" s="1671"/>
      <c r="O9" s="1671"/>
      <c r="P9" s="1671"/>
      <c r="Q9" s="1671"/>
      <c r="R9" s="1671"/>
      <c r="S9" s="1671"/>
      <c r="T9" s="140"/>
      <c r="U9" s="209"/>
      <c r="V9" s="4" t="s">
        <v>403</v>
      </c>
    </row>
    <row r="10" spans="1:22" ht="28" customHeight="1">
      <c r="A10" s="1550"/>
      <c r="B10" s="1429"/>
      <c r="C10" s="1429"/>
      <c r="D10" s="1429"/>
      <c r="E10" s="1429"/>
      <c r="F10" s="1671"/>
      <c r="G10" s="1671"/>
      <c r="H10" s="1671"/>
      <c r="I10" s="1671"/>
      <c r="J10" s="1671"/>
      <c r="K10" s="1671"/>
      <c r="L10" s="1671"/>
      <c r="M10" s="1671"/>
      <c r="N10" s="1671"/>
      <c r="O10" s="1671"/>
      <c r="P10" s="1671"/>
      <c r="Q10" s="1671"/>
      <c r="R10" s="1671"/>
      <c r="S10" s="1671"/>
      <c r="T10" s="141"/>
    </row>
    <row r="11" spans="1:22" ht="13.5" customHeight="1">
      <c r="A11" s="1550"/>
      <c r="B11" s="1611" t="s">
        <v>155</v>
      </c>
      <c r="C11" s="1611"/>
      <c r="D11" s="1611"/>
      <c r="E11" s="1611"/>
      <c r="F11" s="1670" t="str">
        <f>INDEX(発注者入力シート!$AX$3:$BC$31,MATCH(発注者入力シート!$AY$2,発注者入力シート!$AZ$3:$AZ$31,0),4)</f>
        <v>通信設備工事</v>
      </c>
      <c r="G11" s="1670"/>
      <c r="H11" s="1670"/>
      <c r="I11" s="1670"/>
      <c r="J11" s="1670"/>
      <c r="K11" s="1670"/>
      <c r="L11" s="1670"/>
      <c r="M11" s="1670"/>
      <c r="N11" s="1670"/>
      <c r="O11" s="1670"/>
      <c r="P11" s="1670"/>
      <c r="Q11" s="1670"/>
      <c r="R11" s="1670"/>
      <c r="S11" s="1670"/>
      <c r="T11" s="646"/>
      <c r="U11" s="149" t="s">
        <v>399</v>
      </c>
    </row>
    <row r="12" spans="1:22" ht="13.5" customHeight="1">
      <c r="A12" s="1551"/>
      <c r="B12" s="1611" t="s">
        <v>216</v>
      </c>
      <c r="C12" s="1611"/>
      <c r="D12" s="1611"/>
      <c r="E12" s="1611"/>
      <c r="F12" s="1670" t="str">
        <f>INDEX(発注者入力シート!$AX$3:$BC$31,MATCH(発注者入力シート!$AY$2,発注者入力シート!$AZ$3:$AZ$31,0),5)</f>
        <v>電気通信工事</v>
      </c>
      <c r="G12" s="1670"/>
      <c r="H12" s="1670"/>
      <c r="I12" s="1670"/>
      <c r="J12" s="1670"/>
      <c r="K12" s="1670"/>
      <c r="L12" s="1670"/>
      <c r="M12" s="1670"/>
      <c r="N12" s="1670"/>
      <c r="O12" s="1670"/>
      <c r="P12" s="1670"/>
      <c r="Q12" s="1670"/>
      <c r="R12" s="1670"/>
      <c r="S12" s="1670"/>
      <c r="T12" s="646"/>
      <c r="U12" s="149" t="s">
        <v>400</v>
      </c>
    </row>
    <row r="13" spans="1:22">
      <c r="A13" s="1528" t="s">
        <v>40</v>
      </c>
      <c r="B13" s="1528"/>
      <c r="C13" s="1528"/>
      <c r="D13" s="1528"/>
      <c r="E13" s="1528"/>
      <c r="F13" s="1053" t="s">
        <v>170</v>
      </c>
      <c r="G13" s="1756" t="str">
        <f>IF(企業入力シート!C25="","",企業入力シート!C25)</f>
        <v/>
      </c>
      <c r="H13" s="1757"/>
      <c r="I13" s="1757"/>
      <c r="J13" s="1757"/>
      <c r="K13" s="1757"/>
      <c r="L13" s="1758"/>
      <c r="M13" s="156"/>
      <c r="N13" s="134"/>
      <c r="O13" s="134"/>
      <c r="P13" s="134"/>
      <c r="Q13" s="134"/>
      <c r="R13" s="134"/>
      <c r="S13" s="134"/>
      <c r="T13" s="141"/>
      <c r="U13" s="149" t="s">
        <v>855</v>
      </c>
    </row>
    <row r="14" spans="1:22">
      <c r="A14" s="1472" t="s">
        <v>885</v>
      </c>
      <c r="B14" s="1479"/>
      <c r="C14" s="1479"/>
      <c r="D14" s="1479"/>
      <c r="E14" s="1473"/>
      <c r="F14" s="1589" t="s">
        <v>888</v>
      </c>
      <c r="G14" s="1590"/>
      <c r="H14" s="1590"/>
      <c r="I14" s="1590"/>
      <c r="J14" s="1590"/>
      <c r="K14" s="1590"/>
      <c r="L14" s="1590"/>
      <c r="M14" s="1591" t="s">
        <v>889</v>
      </c>
      <c r="N14" s="1591"/>
      <c r="O14" s="1591"/>
      <c r="P14" s="1591"/>
      <c r="Q14" s="1591"/>
      <c r="R14" s="1591"/>
      <c r="S14" s="1591"/>
      <c r="T14" s="141"/>
    </row>
    <row r="15" spans="1:22" ht="13.5" customHeight="1">
      <c r="A15" s="1549" t="s">
        <v>29</v>
      </c>
      <c r="B15" s="1446" t="s">
        <v>30</v>
      </c>
      <c r="C15" s="1447"/>
      <c r="D15" s="1447"/>
      <c r="E15" s="1448"/>
      <c r="F15" s="1408"/>
      <c r="G15" s="1409"/>
      <c r="H15" s="1409"/>
      <c r="I15" s="1409"/>
      <c r="J15" s="1409"/>
      <c r="K15" s="1409"/>
      <c r="L15" s="1410"/>
      <c r="M15" s="1408"/>
      <c r="N15" s="1409"/>
      <c r="O15" s="1409"/>
      <c r="P15" s="1409"/>
      <c r="Q15" s="1409"/>
      <c r="R15" s="1409"/>
      <c r="S15" s="1410"/>
      <c r="T15" s="141"/>
    </row>
    <row r="16" spans="1:22">
      <c r="A16" s="1550"/>
      <c r="B16" s="1452"/>
      <c r="C16" s="1453"/>
      <c r="D16" s="1453"/>
      <c r="E16" s="1454"/>
      <c r="F16" s="1411"/>
      <c r="G16" s="1412"/>
      <c r="H16" s="1412"/>
      <c r="I16" s="1412"/>
      <c r="J16" s="1412"/>
      <c r="K16" s="1412"/>
      <c r="L16" s="1413"/>
      <c r="M16" s="1411"/>
      <c r="N16" s="1412"/>
      <c r="O16" s="1412"/>
      <c r="P16" s="1412"/>
      <c r="Q16" s="1412"/>
      <c r="R16" s="1412"/>
      <c r="S16" s="1413"/>
      <c r="T16" s="257"/>
    </row>
    <row r="17" spans="1:26">
      <c r="A17" s="1550"/>
      <c r="B17" s="1452"/>
      <c r="C17" s="1453"/>
      <c r="D17" s="1453"/>
      <c r="E17" s="1454"/>
      <c r="F17" s="1411"/>
      <c r="G17" s="1412"/>
      <c r="H17" s="1412"/>
      <c r="I17" s="1412"/>
      <c r="J17" s="1412"/>
      <c r="K17" s="1412"/>
      <c r="L17" s="1413"/>
      <c r="M17" s="1411"/>
      <c r="N17" s="1412"/>
      <c r="O17" s="1412"/>
      <c r="P17" s="1412"/>
      <c r="Q17" s="1412"/>
      <c r="R17" s="1412"/>
      <c r="S17" s="1413"/>
      <c r="T17" s="257"/>
    </row>
    <row r="18" spans="1:26">
      <c r="A18" s="1550"/>
      <c r="B18" s="1449"/>
      <c r="C18" s="1450"/>
      <c r="D18" s="1450"/>
      <c r="E18" s="1451"/>
      <c r="F18" s="1414"/>
      <c r="G18" s="1415"/>
      <c r="H18" s="1415"/>
      <c r="I18" s="1415"/>
      <c r="J18" s="1415"/>
      <c r="K18" s="1415"/>
      <c r="L18" s="1416"/>
      <c r="M18" s="1414"/>
      <c r="N18" s="1415"/>
      <c r="O18" s="1415"/>
      <c r="P18" s="1415"/>
      <c r="Q18" s="1415"/>
      <c r="R18" s="1415"/>
      <c r="S18" s="1416"/>
      <c r="T18" s="257"/>
    </row>
    <row r="19" spans="1:26" ht="19.5" customHeight="1">
      <c r="A19" s="1550"/>
      <c r="B19" s="1449" t="s">
        <v>1327</v>
      </c>
      <c r="C19" s="1450"/>
      <c r="D19" s="1450"/>
      <c r="E19" s="1451"/>
      <c r="F19" s="1430"/>
      <c r="G19" s="1428"/>
      <c r="H19" s="1428"/>
      <c r="I19" s="1428"/>
      <c r="J19" s="1428"/>
      <c r="K19" s="1428"/>
      <c r="L19" s="1566"/>
      <c r="M19" s="1430"/>
      <c r="N19" s="1428"/>
      <c r="O19" s="1428"/>
      <c r="P19" s="1428"/>
      <c r="Q19" s="1428"/>
      <c r="R19" s="1428"/>
      <c r="S19" s="1566"/>
      <c r="T19" s="631"/>
      <c r="U19" s="149"/>
    </row>
    <row r="20" spans="1:26" ht="19.5" customHeight="1">
      <c r="A20" s="1550"/>
      <c r="B20" s="1472" t="s">
        <v>24</v>
      </c>
      <c r="C20" s="1479"/>
      <c r="D20" s="1479"/>
      <c r="E20" s="1473"/>
      <c r="F20" s="1700"/>
      <c r="G20" s="1701"/>
      <c r="H20" s="1701"/>
      <c r="I20" s="1701"/>
      <c r="J20" s="1701"/>
      <c r="K20" s="1701"/>
      <c r="L20" s="1702"/>
      <c r="M20" s="1700"/>
      <c r="N20" s="1701"/>
      <c r="O20" s="1701"/>
      <c r="P20" s="1701"/>
      <c r="Q20" s="1701"/>
      <c r="R20" s="1701"/>
      <c r="S20" s="1702"/>
      <c r="T20" s="146" t="s">
        <v>1262</v>
      </c>
      <c r="U20" s="4" t="s">
        <v>1263</v>
      </c>
    </row>
    <row r="21" spans="1:26">
      <c r="A21" s="1550"/>
      <c r="B21" s="1446" t="s">
        <v>31</v>
      </c>
      <c r="C21" s="1447"/>
      <c r="D21" s="1447"/>
      <c r="E21" s="1448"/>
      <c r="F21" s="1700"/>
      <c r="G21" s="1701"/>
      <c r="H21" s="1701"/>
      <c r="I21" s="1701"/>
      <c r="J21" s="1701"/>
      <c r="K21" s="1701"/>
      <c r="L21" s="1701"/>
      <c r="M21" s="1700"/>
      <c r="N21" s="1701"/>
      <c r="O21" s="1701"/>
      <c r="P21" s="1701"/>
      <c r="Q21" s="1701"/>
      <c r="R21" s="1701"/>
      <c r="S21" s="1702"/>
      <c r="T21" s="232"/>
    </row>
    <row r="22" spans="1:26">
      <c r="A22" s="1550"/>
      <c r="B22" s="1449"/>
      <c r="C22" s="1450"/>
      <c r="D22" s="1450"/>
      <c r="E22" s="1451"/>
      <c r="F22" s="1703"/>
      <c r="G22" s="1704"/>
      <c r="H22" s="1704"/>
      <c r="I22" s="1704"/>
      <c r="J22" s="1704"/>
      <c r="K22" s="1704"/>
      <c r="L22" s="1704"/>
      <c r="M22" s="1703"/>
      <c r="N22" s="1704"/>
      <c r="O22" s="1704"/>
      <c r="P22" s="1704"/>
      <c r="Q22" s="1704"/>
      <c r="R22" s="1704"/>
      <c r="S22" s="1705"/>
      <c r="T22" s="232"/>
      <c r="U22" s="605" t="s">
        <v>1057</v>
      </c>
      <c r="V22" s="146"/>
    </row>
    <row r="23" spans="1:26" ht="19.5" customHeight="1">
      <c r="A23" s="1550"/>
      <c r="B23" s="1485" t="s">
        <v>891</v>
      </c>
      <c r="C23" s="1486"/>
      <c r="D23" s="1486"/>
      <c r="E23" s="1487"/>
      <c r="F23" s="1579"/>
      <c r="G23" s="1580"/>
      <c r="H23" s="1580"/>
      <c r="I23" s="1580"/>
      <c r="J23" s="1580"/>
      <c r="K23" s="1580"/>
      <c r="L23" s="645" t="s">
        <v>1170</v>
      </c>
      <c r="M23" s="1579"/>
      <c r="N23" s="1580"/>
      <c r="O23" s="1580"/>
      <c r="P23" s="1580"/>
      <c r="Q23" s="1580"/>
      <c r="R23" s="1580"/>
      <c r="S23" s="645" t="s">
        <v>1171</v>
      </c>
      <c r="T23" s="1005"/>
      <c r="U23" s="4" t="s">
        <v>1058</v>
      </c>
      <c r="V23" s="146"/>
    </row>
    <row r="24" spans="1:26" ht="19.5" customHeight="1">
      <c r="A24" s="1550"/>
      <c r="B24" s="1585" t="s">
        <v>1062</v>
      </c>
      <c r="C24" s="1586"/>
      <c r="D24" s="1586"/>
      <c r="E24" s="197" t="s">
        <v>269</v>
      </c>
      <c r="F24" s="1031"/>
      <c r="G24" s="375"/>
      <c r="H24" s="377" t="s">
        <v>509</v>
      </c>
      <c r="I24" s="375"/>
      <c r="J24" s="377" t="s">
        <v>512</v>
      </c>
      <c r="K24" s="375"/>
      <c r="L24" s="380" t="s">
        <v>510</v>
      </c>
      <c r="M24" s="1031"/>
      <c r="N24" s="375"/>
      <c r="O24" s="377" t="s">
        <v>509</v>
      </c>
      <c r="P24" s="375"/>
      <c r="Q24" s="377" t="s">
        <v>512</v>
      </c>
      <c r="R24" s="375"/>
      <c r="S24" s="380" t="s">
        <v>510</v>
      </c>
      <c r="T24" s="263"/>
      <c r="U24" s="606">
        <v>45139</v>
      </c>
      <c r="V24" s="607" t="s">
        <v>1059</v>
      </c>
      <c r="Z24" s="4" t="s">
        <v>508</v>
      </c>
    </row>
    <row r="25" spans="1:26" ht="19.5" customHeight="1">
      <c r="A25" s="1550"/>
      <c r="B25" s="1587"/>
      <c r="C25" s="1588"/>
      <c r="D25" s="1588"/>
      <c r="E25" s="200" t="s">
        <v>270</v>
      </c>
      <c r="F25" s="1032"/>
      <c r="G25" s="376"/>
      <c r="H25" s="378" t="s">
        <v>509</v>
      </c>
      <c r="I25" s="376"/>
      <c r="J25" s="378" t="s">
        <v>513</v>
      </c>
      <c r="K25" s="376"/>
      <c r="L25" s="381" t="s">
        <v>510</v>
      </c>
      <c r="M25" s="1032"/>
      <c r="N25" s="376"/>
      <c r="O25" s="378" t="s">
        <v>509</v>
      </c>
      <c r="P25" s="376"/>
      <c r="Q25" s="378" t="s">
        <v>513</v>
      </c>
      <c r="R25" s="376"/>
      <c r="S25" s="381" t="s">
        <v>510</v>
      </c>
      <c r="T25" s="263"/>
      <c r="U25" s="4" t="s">
        <v>1060</v>
      </c>
      <c r="V25" s="146"/>
      <c r="Z25" s="4" t="s">
        <v>1259</v>
      </c>
    </row>
    <row r="26" spans="1:26" ht="19.5" customHeight="1">
      <c r="A26" s="1550"/>
      <c r="B26" s="1446" t="s">
        <v>41</v>
      </c>
      <c r="C26" s="1447"/>
      <c r="D26" s="1447"/>
      <c r="E26" s="197" t="s">
        <v>269</v>
      </c>
      <c r="F26" s="1033"/>
      <c r="G26" s="375"/>
      <c r="H26" s="377" t="s">
        <v>509</v>
      </c>
      <c r="I26" s="375"/>
      <c r="J26" s="377" t="s">
        <v>512</v>
      </c>
      <c r="K26" s="375"/>
      <c r="L26" s="380" t="s">
        <v>510</v>
      </c>
      <c r="M26" s="1033"/>
      <c r="N26" s="375"/>
      <c r="O26" s="377" t="s">
        <v>509</v>
      </c>
      <c r="P26" s="375"/>
      <c r="Q26" s="377" t="s">
        <v>512</v>
      </c>
      <c r="R26" s="375"/>
      <c r="S26" s="380" t="s">
        <v>510</v>
      </c>
      <c r="T26" s="263"/>
      <c r="U26" s="608">
        <f>U24</f>
        <v>45139</v>
      </c>
      <c r="V26" s="146"/>
    </row>
    <row r="27" spans="1:26" ht="19.5" customHeight="1">
      <c r="A27" s="1550"/>
      <c r="B27" s="1449"/>
      <c r="C27" s="1450"/>
      <c r="D27" s="1450"/>
      <c r="E27" s="200" t="s">
        <v>270</v>
      </c>
      <c r="F27" s="1034"/>
      <c r="G27" s="376"/>
      <c r="H27" s="378" t="s">
        <v>509</v>
      </c>
      <c r="I27" s="376"/>
      <c r="J27" s="378" t="s">
        <v>513</v>
      </c>
      <c r="K27" s="376"/>
      <c r="L27" s="381" t="s">
        <v>510</v>
      </c>
      <c r="M27" s="1034"/>
      <c r="N27" s="376"/>
      <c r="O27" s="378" t="s">
        <v>509</v>
      </c>
      <c r="P27" s="376"/>
      <c r="Q27" s="378" t="s">
        <v>513</v>
      </c>
      <c r="R27" s="376"/>
      <c r="S27" s="381" t="s">
        <v>510</v>
      </c>
      <c r="T27" s="263"/>
    </row>
    <row r="28" spans="1:26" ht="19.5" customHeight="1">
      <c r="A28" s="1550"/>
      <c r="B28" s="1472" t="s">
        <v>42</v>
      </c>
      <c r="C28" s="1479"/>
      <c r="D28" s="1479"/>
      <c r="E28" s="1473"/>
      <c r="F28" s="1749"/>
      <c r="G28" s="1750"/>
      <c r="H28" s="1750"/>
      <c r="I28" s="1750"/>
      <c r="J28" s="1750"/>
      <c r="K28" s="1750"/>
      <c r="L28" s="1751"/>
      <c r="M28" s="1749"/>
      <c r="N28" s="1750"/>
      <c r="O28" s="1750"/>
      <c r="P28" s="1750"/>
      <c r="Q28" s="1750"/>
      <c r="R28" s="1750"/>
      <c r="S28" s="1751"/>
      <c r="T28" s="264"/>
    </row>
    <row r="29" spans="1:26" ht="19.5" customHeight="1">
      <c r="A29" s="1550"/>
      <c r="B29" s="1446" t="s">
        <v>32</v>
      </c>
      <c r="C29" s="1447"/>
      <c r="D29" s="1447"/>
      <c r="E29" s="1448"/>
      <c r="F29" s="1726"/>
      <c r="G29" s="1727"/>
      <c r="H29" s="1727"/>
      <c r="I29" s="1727"/>
      <c r="J29" s="1727"/>
      <c r="K29" s="1727"/>
      <c r="L29" s="1728"/>
      <c r="M29" s="1726"/>
      <c r="N29" s="1727"/>
      <c r="O29" s="1727"/>
      <c r="P29" s="1727"/>
      <c r="Q29" s="1727"/>
      <c r="R29" s="1727"/>
      <c r="S29" s="1728"/>
      <c r="T29" s="141"/>
    </row>
    <row r="30" spans="1:26" ht="19.5" customHeight="1">
      <c r="A30" s="1550"/>
      <c r="B30" s="1570" t="s">
        <v>717</v>
      </c>
      <c r="C30" s="1571"/>
      <c r="D30" s="1571"/>
      <c r="E30" s="1572"/>
      <c r="F30" s="1726"/>
      <c r="G30" s="1727"/>
      <c r="H30" s="1727"/>
      <c r="I30" s="1727"/>
      <c r="J30" s="1727"/>
      <c r="K30" s="1727"/>
      <c r="L30" s="1728"/>
      <c r="M30" s="1726"/>
      <c r="N30" s="1727"/>
      <c r="O30" s="1727"/>
      <c r="P30" s="1727"/>
      <c r="Q30" s="1727"/>
      <c r="R30" s="1727"/>
      <c r="S30" s="1728"/>
      <c r="T30" s="141"/>
    </row>
    <row r="31" spans="1:26" ht="19.5" customHeight="1">
      <c r="A31" s="1550"/>
      <c r="B31" s="1718" t="s">
        <v>155</v>
      </c>
      <c r="C31" s="1718"/>
      <c r="D31" s="1718"/>
      <c r="E31" s="1718"/>
      <c r="F31" s="1562"/>
      <c r="G31" s="1563"/>
      <c r="H31" s="1563"/>
      <c r="I31" s="1563"/>
      <c r="J31" s="1563"/>
      <c r="K31" s="1563"/>
      <c r="L31" s="1564"/>
      <c r="M31" s="1562"/>
      <c r="N31" s="1563"/>
      <c r="O31" s="1563"/>
      <c r="P31" s="1563"/>
      <c r="Q31" s="1563"/>
      <c r="R31" s="1563"/>
      <c r="S31" s="1564"/>
      <c r="T31" s="646"/>
    </row>
    <row r="32" spans="1:26" ht="19.5" customHeight="1">
      <c r="A32" s="1551"/>
      <c r="B32" s="1718" t="s">
        <v>216</v>
      </c>
      <c r="C32" s="1718"/>
      <c r="D32" s="1718"/>
      <c r="E32" s="1718"/>
      <c r="F32" s="1562"/>
      <c r="G32" s="1563"/>
      <c r="H32" s="1563"/>
      <c r="I32" s="1563"/>
      <c r="J32" s="1563"/>
      <c r="K32" s="1563"/>
      <c r="L32" s="1564"/>
      <c r="M32" s="1562"/>
      <c r="N32" s="1563"/>
      <c r="O32" s="1563"/>
      <c r="P32" s="1563"/>
      <c r="Q32" s="1563"/>
      <c r="R32" s="1563"/>
      <c r="S32" s="1564"/>
      <c r="T32" s="646"/>
    </row>
    <row r="33" spans="1:20" ht="20.149999999999999" customHeight="1">
      <c r="A33" s="1472" t="s">
        <v>27</v>
      </c>
      <c r="B33" s="1479"/>
      <c r="C33" s="1479"/>
      <c r="D33" s="1479"/>
      <c r="E33" s="1473"/>
      <c r="F33" s="1541"/>
      <c r="G33" s="1542"/>
      <c r="H33" s="1542"/>
      <c r="I33" s="1542"/>
      <c r="J33" s="1542"/>
      <c r="K33" s="1542"/>
      <c r="L33" s="174" t="s">
        <v>168</v>
      </c>
      <c r="M33" s="1541"/>
      <c r="N33" s="1542"/>
      <c r="O33" s="1542"/>
      <c r="P33" s="1542"/>
      <c r="Q33" s="1542"/>
      <c r="R33" s="1542"/>
      <c r="S33" s="174" t="s">
        <v>168</v>
      </c>
      <c r="T33" s="145"/>
    </row>
    <row r="34" spans="1:20">
      <c r="A34" s="1754" t="s">
        <v>33</v>
      </c>
      <c r="B34" s="1488" t="s">
        <v>34</v>
      </c>
      <c r="C34" s="1489"/>
      <c r="D34" s="1489"/>
      <c r="E34" s="1490"/>
      <c r="F34" s="1743"/>
      <c r="G34" s="1744"/>
      <c r="H34" s="1744"/>
      <c r="I34" s="1744"/>
      <c r="J34" s="1744"/>
      <c r="K34" s="1744"/>
      <c r="L34" s="1745"/>
      <c r="M34" s="1743"/>
      <c r="N34" s="1744"/>
      <c r="O34" s="1744"/>
      <c r="P34" s="1744"/>
      <c r="Q34" s="1744"/>
      <c r="R34" s="1744"/>
      <c r="S34" s="1745"/>
      <c r="T34" s="264"/>
    </row>
    <row r="35" spans="1:20">
      <c r="A35" s="1754"/>
      <c r="B35" s="1449" t="s">
        <v>35</v>
      </c>
      <c r="C35" s="1450"/>
      <c r="D35" s="1450"/>
      <c r="E35" s="1451"/>
      <c r="F35" s="1546"/>
      <c r="G35" s="1547"/>
      <c r="H35" s="1547"/>
      <c r="I35" s="1547"/>
      <c r="J35" s="1547"/>
      <c r="K35" s="1547"/>
      <c r="L35" s="1548"/>
      <c r="M35" s="1546"/>
      <c r="N35" s="1547"/>
      <c r="O35" s="1547"/>
      <c r="P35" s="1547"/>
      <c r="Q35" s="1547"/>
      <c r="R35" s="1547"/>
      <c r="S35" s="1548"/>
      <c r="T35" s="264"/>
    </row>
    <row r="36" spans="1:20">
      <c r="A36" s="1754"/>
      <c r="B36" s="1446" t="s">
        <v>36</v>
      </c>
      <c r="C36" s="1447"/>
      <c r="D36" s="1447"/>
      <c r="E36" s="1448"/>
      <c r="F36" s="1543"/>
      <c r="G36" s="1544"/>
      <c r="H36" s="1544"/>
      <c r="I36" s="1544"/>
      <c r="J36" s="1544"/>
      <c r="K36" s="1544"/>
      <c r="L36" s="1545"/>
      <c r="M36" s="1543"/>
      <c r="N36" s="1544"/>
      <c r="O36" s="1544"/>
      <c r="P36" s="1544"/>
      <c r="Q36" s="1544"/>
      <c r="R36" s="1544"/>
      <c r="S36" s="1545"/>
      <c r="T36" s="264"/>
    </row>
    <row r="37" spans="1:20">
      <c r="A37" s="1754"/>
      <c r="B37" s="1449"/>
      <c r="C37" s="1450"/>
      <c r="D37" s="1450"/>
      <c r="E37" s="1451"/>
      <c r="F37" s="1546"/>
      <c r="G37" s="1547"/>
      <c r="H37" s="1547"/>
      <c r="I37" s="1547"/>
      <c r="J37" s="1547"/>
      <c r="K37" s="1547"/>
      <c r="L37" s="1548"/>
      <c r="M37" s="1546"/>
      <c r="N37" s="1547"/>
      <c r="O37" s="1547"/>
      <c r="P37" s="1547"/>
      <c r="Q37" s="1547"/>
      <c r="R37" s="1547"/>
      <c r="S37" s="1548"/>
      <c r="T37" s="264"/>
    </row>
    <row r="38" spans="1:20">
      <c r="A38" s="1754"/>
      <c r="B38" s="1446"/>
      <c r="C38" s="1447"/>
      <c r="D38" s="1447"/>
      <c r="E38" s="1448"/>
      <c r="F38" s="1543"/>
      <c r="G38" s="1544"/>
      <c r="H38" s="1544"/>
      <c r="I38" s="1544"/>
      <c r="J38" s="1544"/>
      <c r="K38" s="1544"/>
      <c r="L38" s="1545"/>
      <c r="M38" s="1543"/>
      <c r="N38" s="1544"/>
      <c r="O38" s="1544"/>
      <c r="P38" s="1544"/>
      <c r="Q38" s="1544"/>
      <c r="R38" s="1544"/>
      <c r="S38" s="1545"/>
      <c r="T38" s="264"/>
    </row>
    <row r="39" spans="1:20">
      <c r="A39" s="1754"/>
      <c r="B39" s="1449"/>
      <c r="C39" s="1450"/>
      <c r="D39" s="1450"/>
      <c r="E39" s="1451"/>
      <c r="F39" s="1546"/>
      <c r="G39" s="1547"/>
      <c r="H39" s="1547"/>
      <c r="I39" s="1547"/>
      <c r="J39" s="1547"/>
      <c r="K39" s="1547"/>
      <c r="L39" s="1548"/>
      <c r="M39" s="1546"/>
      <c r="N39" s="1547"/>
      <c r="O39" s="1547"/>
      <c r="P39" s="1547"/>
      <c r="Q39" s="1547"/>
      <c r="R39" s="1547"/>
      <c r="S39" s="1548"/>
      <c r="T39" s="264"/>
    </row>
    <row r="40" spans="1:20">
      <c r="A40" s="1754"/>
      <c r="B40" s="1446"/>
      <c r="C40" s="1447"/>
      <c r="D40" s="1447"/>
      <c r="E40" s="1448"/>
      <c r="F40" s="1543"/>
      <c r="G40" s="1544"/>
      <c r="H40" s="1544"/>
      <c r="I40" s="1544"/>
      <c r="J40" s="1544"/>
      <c r="K40" s="1544"/>
      <c r="L40" s="1545"/>
      <c r="M40" s="1543"/>
      <c r="N40" s="1544"/>
      <c r="O40" s="1544"/>
      <c r="P40" s="1544"/>
      <c r="Q40" s="1544"/>
      <c r="R40" s="1544"/>
      <c r="S40" s="1545"/>
      <c r="T40" s="264"/>
    </row>
    <row r="41" spans="1:20">
      <c r="A41" s="1755"/>
      <c r="B41" s="1449"/>
      <c r="C41" s="1450"/>
      <c r="D41" s="1450"/>
      <c r="E41" s="1451"/>
      <c r="F41" s="1546"/>
      <c r="G41" s="1547"/>
      <c r="H41" s="1547"/>
      <c r="I41" s="1547"/>
      <c r="J41" s="1547"/>
      <c r="K41" s="1547"/>
      <c r="L41" s="1548"/>
      <c r="M41" s="1546"/>
      <c r="N41" s="1547"/>
      <c r="O41" s="1547"/>
      <c r="P41" s="1547"/>
      <c r="Q41" s="1547"/>
      <c r="R41" s="1547"/>
      <c r="S41" s="1548"/>
      <c r="T41" s="264"/>
    </row>
    <row r="42" spans="1:20">
      <c r="A42" s="1021"/>
      <c r="B42" s="1016"/>
      <c r="C42" s="1016"/>
      <c r="D42" s="1016"/>
      <c r="E42" s="1016"/>
      <c r="F42" s="1017"/>
      <c r="G42" s="1017"/>
      <c r="H42" s="1017"/>
      <c r="I42" s="1017"/>
      <c r="J42" s="1017"/>
      <c r="K42" s="1017"/>
      <c r="L42" s="1017"/>
      <c r="M42" s="1017"/>
      <c r="N42" s="1017"/>
      <c r="O42" s="1017"/>
      <c r="P42" s="1017"/>
      <c r="Q42" s="1017"/>
      <c r="R42" s="1017"/>
      <c r="S42" s="1017"/>
      <c r="T42" s="1017"/>
    </row>
    <row r="43" spans="1:20" ht="13.5" customHeight="1">
      <c r="A43" s="1019" t="s">
        <v>1285</v>
      </c>
      <c r="B43" s="1592" t="s">
        <v>1398</v>
      </c>
      <c r="C43" s="1592"/>
      <c r="D43" s="1592"/>
      <c r="E43" s="1592"/>
      <c r="F43" s="1592"/>
      <c r="G43" s="1592"/>
      <c r="H43" s="1592"/>
      <c r="I43" s="1592"/>
      <c r="J43" s="1592"/>
      <c r="K43" s="1592"/>
      <c r="L43" s="1592"/>
      <c r="M43" s="1592"/>
      <c r="N43" s="1592"/>
      <c r="O43" s="1592"/>
      <c r="P43" s="1592"/>
      <c r="Q43" s="1592"/>
      <c r="R43" s="1592"/>
      <c r="S43" s="1592"/>
      <c r="T43" s="1017"/>
    </row>
    <row r="44" spans="1:20">
      <c r="A44" s="1020"/>
      <c r="B44" s="1592"/>
      <c r="C44" s="1592"/>
      <c r="D44" s="1592"/>
      <c r="E44" s="1592"/>
      <c r="F44" s="1592"/>
      <c r="G44" s="1592"/>
      <c r="H44" s="1592"/>
      <c r="I44" s="1592"/>
      <c r="J44" s="1592"/>
      <c r="K44" s="1592"/>
      <c r="L44" s="1592"/>
      <c r="M44" s="1592"/>
      <c r="N44" s="1592"/>
      <c r="O44" s="1592"/>
      <c r="P44" s="1592"/>
      <c r="Q44" s="1592"/>
      <c r="R44" s="1592"/>
      <c r="S44" s="1592"/>
      <c r="T44" s="1017"/>
    </row>
    <row r="45" spans="1:20">
      <c r="A45" s="1020"/>
      <c r="B45" s="1592"/>
      <c r="C45" s="1592"/>
      <c r="D45" s="1592"/>
      <c r="E45" s="1592"/>
      <c r="F45" s="1592"/>
      <c r="G45" s="1592"/>
      <c r="H45" s="1592"/>
      <c r="I45" s="1592"/>
      <c r="J45" s="1592"/>
      <c r="K45" s="1592"/>
      <c r="L45" s="1592"/>
      <c r="M45" s="1592"/>
      <c r="N45" s="1592"/>
      <c r="O45" s="1592"/>
      <c r="P45" s="1592"/>
      <c r="Q45" s="1592"/>
      <c r="R45" s="1592"/>
      <c r="S45" s="1592"/>
      <c r="T45" s="1017"/>
    </row>
    <row r="46" spans="1:20">
      <c r="A46" s="1020"/>
      <c r="B46" s="1592"/>
      <c r="C46" s="1592"/>
      <c r="D46" s="1592"/>
      <c r="E46" s="1592"/>
      <c r="F46" s="1592"/>
      <c r="G46" s="1592"/>
      <c r="H46" s="1592"/>
      <c r="I46" s="1592"/>
      <c r="J46" s="1592"/>
      <c r="K46" s="1592"/>
      <c r="L46" s="1592"/>
      <c r="M46" s="1592"/>
      <c r="N46" s="1592"/>
      <c r="O46" s="1592"/>
      <c r="P46" s="1592"/>
      <c r="Q46" s="1592"/>
      <c r="R46" s="1592"/>
      <c r="S46" s="1592"/>
      <c r="T46" s="1017"/>
    </row>
    <row r="47" spans="1:20">
      <c r="A47" s="1019" t="s">
        <v>1286</v>
      </c>
      <c r="B47" s="1593" t="str">
        <f>同種工事施工実績!$C$45</f>
        <v>コリンズ登録義務
・島根県公共工事共通仕様書改訂（平成１５年２月２４日付け技発第３６９号）により、平成１５年４月１日以降に契約する工事については、工事請負代金額500万円以上2,500万円未満の工事は【受注、訂正時】のみ登録するものとしている。
・島根県公共工事共通仕様書改訂（平成２４年３月１６日付け技第６１０号）により、平成２４年４月１日以降に入札公告する工事については、工事請負代金額が500万円以上は全ての工事において、【受注、変更、完成、訂正時】にそれぞれコリンズ登録するものとしている。</v>
      </c>
      <c r="C47" s="1593"/>
      <c r="D47" s="1593"/>
      <c r="E47" s="1593"/>
      <c r="F47" s="1593"/>
      <c r="G47" s="1593"/>
      <c r="H47" s="1593"/>
      <c r="I47" s="1593"/>
      <c r="J47" s="1593"/>
      <c r="K47" s="1593"/>
      <c r="L47" s="1593"/>
      <c r="M47" s="1593"/>
      <c r="N47" s="1593"/>
      <c r="O47" s="1593"/>
      <c r="P47" s="1593"/>
      <c r="Q47" s="1593"/>
      <c r="R47" s="1593"/>
      <c r="S47" s="1593"/>
      <c r="T47" s="1017"/>
    </row>
    <row r="48" spans="1:20">
      <c r="A48" s="1019"/>
      <c r="B48" s="1593"/>
      <c r="C48" s="1593"/>
      <c r="D48" s="1593"/>
      <c r="E48" s="1593"/>
      <c r="F48" s="1593"/>
      <c r="G48" s="1593"/>
      <c r="H48" s="1593"/>
      <c r="I48" s="1593"/>
      <c r="J48" s="1593"/>
      <c r="K48" s="1593"/>
      <c r="L48" s="1593"/>
      <c r="M48" s="1593"/>
      <c r="N48" s="1593"/>
      <c r="O48" s="1593"/>
      <c r="P48" s="1593"/>
      <c r="Q48" s="1593"/>
      <c r="R48" s="1593"/>
      <c r="S48" s="1593"/>
      <c r="T48" s="1017"/>
    </row>
    <row r="49" spans="1:20">
      <c r="A49" s="1019"/>
      <c r="B49" s="1593"/>
      <c r="C49" s="1593"/>
      <c r="D49" s="1593"/>
      <c r="E49" s="1593"/>
      <c r="F49" s="1593"/>
      <c r="G49" s="1593"/>
      <c r="H49" s="1593"/>
      <c r="I49" s="1593"/>
      <c r="J49" s="1593"/>
      <c r="K49" s="1593"/>
      <c r="L49" s="1593"/>
      <c r="M49" s="1593"/>
      <c r="N49" s="1593"/>
      <c r="O49" s="1593"/>
      <c r="P49" s="1593"/>
      <c r="Q49" s="1593"/>
      <c r="R49" s="1593"/>
      <c r="S49" s="1593"/>
      <c r="T49" s="1017"/>
    </row>
    <row r="50" spans="1:20">
      <c r="A50" s="1020"/>
      <c r="B50" s="1593"/>
      <c r="C50" s="1593"/>
      <c r="D50" s="1593"/>
      <c r="E50" s="1593"/>
      <c r="F50" s="1593"/>
      <c r="G50" s="1593"/>
      <c r="H50" s="1593"/>
      <c r="I50" s="1593"/>
      <c r="J50" s="1593"/>
      <c r="K50" s="1593"/>
      <c r="L50" s="1593"/>
      <c r="M50" s="1593"/>
      <c r="N50" s="1593"/>
      <c r="O50" s="1593"/>
      <c r="P50" s="1593"/>
      <c r="Q50" s="1593"/>
      <c r="R50" s="1593"/>
      <c r="S50" s="1593"/>
      <c r="T50" s="1017"/>
    </row>
    <row r="51" spans="1:20">
      <c r="A51" s="1020"/>
      <c r="B51" s="1593"/>
      <c r="C51" s="1593"/>
      <c r="D51" s="1593"/>
      <c r="E51" s="1593"/>
      <c r="F51" s="1593"/>
      <c r="G51" s="1593"/>
      <c r="H51" s="1593"/>
      <c r="I51" s="1593"/>
      <c r="J51" s="1593"/>
      <c r="K51" s="1593"/>
      <c r="L51" s="1593"/>
      <c r="M51" s="1593"/>
      <c r="N51" s="1593"/>
      <c r="O51" s="1593"/>
      <c r="P51" s="1593"/>
      <c r="Q51" s="1593"/>
      <c r="R51" s="1593"/>
      <c r="S51" s="1593"/>
      <c r="T51" s="1017"/>
    </row>
    <row r="52" spans="1:20">
      <c r="A52" s="1020"/>
      <c r="B52" s="1593"/>
      <c r="C52" s="1593"/>
      <c r="D52" s="1593"/>
      <c r="E52" s="1593"/>
      <c r="F52" s="1593"/>
      <c r="G52" s="1593"/>
      <c r="H52" s="1593"/>
      <c r="I52" s="1593"/>
      <c r="J52" s="1593"/>
      <c r="K52" s="1593"/>
      <c r="L52" s="1593"/>
      <c r="M52" s="1593"/>
      <c r="N52" s="1593"/>
      <c r="O52" s="1593"/>
      <c r="P52" s="1593"/>
      <c r="Q52" s="1593"/>
      <c r="R52" s="1593"/>
      <c r="S52" s="1593"/>
      <c r="T52" s="1017"/>
    </row>
    <row r="53" spans="1:20">
      <c r="A53" s="1022"/>
      <c r="B53" s="1593"/>
      <c r="C53" s="1593"/>
      <c r="D53" s="1593"/>
      <c r="E53" s="1593"/>
      <c r="F53" s="1593"/>
      <c r="G53" s="1593"/>
      <c r="H53" s="1593"/>
      <c r="I53" s="1593"/>
      <c r="J53" s="1593"/>
      <c r="K53" s="1593"/>
      <c r="L53" s="1593"/>
      <c r="M53" s="1593"/>
      <c r="N53" s="1593"/>
      <c r="O53" s="1593"/>
      <c r="P53" s="1593"/>
      <c r="Q53" s="1593"/>
      <c r="R53" s="1593"/>
      <c r="S53" s="1593"/>
      <c r="T53" s="1017"/>
    </row>
    <row r="54" spans="1:20">
      <c r="A54" s="1021"/>
      <c r="B54" s="1016"/>
      <c r="C54" s="1016"/>
      <c r="D54" s="1016"/>
      <c r="E54" s="1016"/>
      <c r="F54" s="1017"/>
      <c r="G54" s="1017"/>
      <c r="H54" s="1017"/>
      <c r="I54" s="1017"/>
      <c r="J54" s="1017"/>
      <c r="K54" s="1017"/>
      <c r="L54" s="1017"/>
      <c r="M54" s="1017"/>
      <c r="N54" s="1017"/>
      <c r="O54" s="1017"/>
      <c r="P54" s="1017"/>
      <c r="Q54" s="1017"/>
      <c r="R54" s="1017"/>
      <c r="S54" s="1017"/>
      <c r="T54" s="1017"/>
    </row>
    <row r="55" spans="1:20">
      <c r="A55" s="205" t="s">
        <v>945</v>
      </c>
      <c r="B55" s="1425" t="s">
        <v>1264</v>
      </c>
      <c r="C55" s="1425"/>
      <c r="D55" s="1425"/>
      <c r="E55" s="1425"/>
      <c r="F55" s="1425"/>
      <c r="G55" s="1425"/>
      <c r="H55" s="1425"/>
      <c r="I55" s="1425"/>
      <c r="J55" s="1425"/>
      <c r="K55" s="1425"/>
      <c r="L55" s="1425"/>
      <c r="M55" s="1425"/>
      <c r="N55" s="1425"/>
      <c r="O55" s="1425"/>
      <c r="P55" s="1425"/>
      <c r="Q55" s="1425"/>
      <c r="R55" s="1425"/>
      <c r="S55" s="1425"/>
    </row>
    <row r="56" spans="1:20">
      <c r="A56" s="205"/>
      <c r="B56" s="1480"/>
      <c r="C56" s="1480"/>
      <c r="D56" s="1480"/>
      <c r="E56" s="1480"/>
      <c r="F56" s="1480"/>
      <c r="G56" s="1480"/>
      <c r="H56" s="1480"/>
      <c r="I56" s="1480"/>
      <c r="J56" s="1480"/>
      <c r="K56" s="1480"/>
      <c r="L56" s="1480"/>
      <c r="M56" s="1480"/>
      <c r="N56" s="1480"/>
      <c r="O56" s="1480"/>
      <c r="P56" s="1480"/>
      <c r="Q56" s="1480"/>
      <c r="R56" s="1480"/>
      <c r="S56" s="1480"/>
    </row>
    <row r="57" spans="1:20">
      <c r="A57" s="541"/>
      <c r="B57" s="366" t="s">
        <v>946</v>
      </c>
      <c r="C57" s="1480" t="s">
        <v>1344</v>
      </c>
      <c r="D57" s="1480"/>
      <c r="E57" s="1480"/>
      <c r="F57" s="1480"/>
      <c r="G57" s="1480"/>
      <c r="H57" s="1480"/>
      <c r="I57" s="1480"/>
      <c r="J57" s="1480"/>
      <c r="K57" s="1480"/>
      <c r="L57" s="1480"/>
      <c r="M57" s="1480"/>
      <c r="N57" s="1480"/>
      <c r="O57" s="1480"/>
      <c r="P57" s="1480"/>
      <c r="Q57" s="1480"/>
      <c r="R57" s="1480"/>
      <c r="S57" s="1480"/>
    </row>
    <row r="58" spans="1:20" ht="13.5" customHeight="1">
      <c r="B58" s="366" t="s">
        <v>947</v>
      </c>
      <c r="C58" s="1425" t="s">
        <v>948</v>
      </c>
      <c r="D58" s="1425"/>
      <c r="E58" s="1425"/>
      <c r="F58" s="1425"/>
      <c r="G58" s="1425"/>
      <c r="H58" s="1425"/>
      <c r="I58" s="1425"/>
      <c r="J58" s="1425"/>
      <c r="K58" s="1425"/>
      <c r="L58" s="1425"/>
      <c r="M58" s="1425"/>
      <c r="N58" s="1425"/>
      <c r="O58" s="1425"/>
      <c r="P58" s="1425"/>
      <c r="Q58" s="1425"/>
      <c r="R58" s="1425"/>
      <c r="S58" s="1425"/>
      <c r="T58" s="569"/>
    </row>
    <row r="59" spans="1:20">
      <c r="B59" s="366"/>
      <c r="C59" s="1425"/>
      <c r="D59" s="1425"/>
      <c r="E59" s="1425"/>
      <c r="F59" s="1425"/>
      <c r="G59" s="1425"/>
      <c r="H59" s="1425"/>
      <c r="I59" s="1425"/>
      <c r="J59" s="1425"/>
      <c r="K59" s="1425"/>
      <c r="L59" s="1425"/>
      <c r="M59" s="1425"/>
      <c r="N59" s="1425"/>
      <c r="O59" s="1425"/>
      <c r="P59" s="1425"/>
      <c r="Q59" s="1425"/>
      <c r="R59" s="1425"/>
      <c r="S59" s="1425"/>
      <c r="T59" s="569"/>
    </row>
    <row r="60" spans="1:20">
      <c r="B60" s="366"/>
      <c r="C60" s="1425"/>
      <c r="D60" s="1425"/>
      <c r="E60" s="1425"/>
      <c r="F60" s="1425"/>
      <c r="G60" s="1425"/>
      <c r="H60" s="1425"/>
      <c r="I60" s="1425"/>
      <c r="J60" s="1425"/>
      <c r="K60" s="1425"/>
      <c r="L60" s="1425"/>
      <c r="M60" s="1425"/>
      <c r="N60" s="1425"/>
      <c r="O60" s="1425"/>
      <c r="P60" s="1425"/>
      <c r="Q60" s="1425"/>
      <c r="R60" s="1425"/>
      <c r="S60" s="1425"/>
      <c r="T60" s="569"/>
    </row>
    <row r="61" spans="1:20">
      <c r="C61" s="1425"/>
      <c r="D61" s="1425"/>
      <c r="E61" s="1425"/>
      <c r="F61" s="1425"/>
      <c r="G61" s="1425"/>
      <c r="H61" s="1425"/>
      <c r="I61" s="1425"/>
      <c r="J61" s="1425"/>
      <c r="K61" s="1425"/>
      <c r="L61" s="1425"/>
      <c r="M61" s="1425"/>
      <c r="N61" s="1425"/>
      <c r="O61" s="1425"/>
      <c r="P61" s="1425"/>
      <c r="Q61" s="1425"/>
      <c r="R61" s="1425"/>
      <c r="S61" s="1425"/>
    </row>
    <row r="62" spans="1:20" ht="13.5" customHeight="1">
      <c r="B62" s="366" t="s">
        <v>949</v>
      </c>
      <c r="C62" s="1425" t="s">
        <v>950</v>
      </c>
      <c r="D62" s="1425"/>
      <c r="E62" s="1425"/>
      <c r="F62" s="1425"/>
      <c r="G62" s="1425"/>
      <c r="H62" s="1425"/>
      <c r="I62" s="1425"/>
      <c r="J62" s="1425"/>
      <c r="K62" s="1425"/>
      <c r="L62" s="1425"/>
      <c r="M62" s="1425"/>
      <c r="N62" s="1425"/>
      <c r="O62" s="1425"/>
      <c r="P62" s="1425"/>
      <c r="Q62" s="1425"/>
      <c r="R62" s="1425"/>
      <c r="S62" s="1425"/>
      <c r="T62" s="569"/>
    </row>
    <row r="63" spans="1:20">
      <c r="B63" s="366" t="s">
        <v>951</v>
      </c>
      <c r="C63" s="1565" t="s">
        <v>952</v>
      </c>
      <c r="D63" s="1565"/>
      <c r="E63" s="1565"/>
      <c r="F63" s="1565"/>
      <c r="G63" s="1565"/>
      <c r="H63" s="1565"/>
      <c r="I63" s="1565"/>
      <c r="J63" s="1565"/>
      <c r="K63" s="1565"/>
      <c r="L63" s="1565"/>
      <c r="M63" s="1565"/>
      <c r="N63" s="1565"/>
      <c r="O63" s="1565"/>
      <c r="P63" s="1565"/>
      <c r="Q63" s="1565"/>
      <c r="R63" s="1565"/>
      <c r="S63" s="1565"/>
      <c r="T63" s="541"/>
    </row>
    <row r="64" spans="1:20">
      <c r="B64" s="366" t="s">
        <v>953</v>
      </c>
      <c r="C64" s="1565" t="s">
        <v>901</v>
      </c>
      <c r="D64" s="1565"/>
      <c r="E64" s="1565"/>
      <c r="F64" s="1565"/>
      <c r="G64" s="1565"/>
      <c r="H64" s="1565"/>
      <c r="I64" s="1565"/>
      <c r="J64" s="1565"/>
      <c r="K64" s="1565"/>
      <c r="L64" s="1565"/>
      <c r="M64" s="1565"/>
      <c r="N64" s="1565"/>
      <c r="O64" s="1565"/>
      <c r="P64" s="1565"/>
      <c r="Q64" s="1565"/>
      <c r="R64" s="1565"/>
      <c r="S64" s="1565"/>
      <c r="T64" s="564"/>
    </row>
    <row r="65" spans="1:23" ht="13.5" customHeight="1">
      <c r="B65" s="366" t="s">
        <v>954</v>
      </c>
      <c r="C65" s="1480" t="s">
        <v>1399</v>
      </c>
      <c r="D65" s="1480"/>
      <c r="E65" s="1480"/>
      <c r="F65" s="1480"/>
      <c r="G65" s="1480"/>
      <c r="H65" s="1480"/>
      <c r="I65" s="1480"/>
      <c r="J65" s="1480"/>
      <c r="K65" s="1480"/>
      <c r="L65" s="1480"/>
      <c r="M65" s="1480"/>
      <c r="N65" s="1480"/>
      <c r="O65" s="1480"/>
      <c r="P65" s="1480"/>
      <c r="Q65" s="1480"/>
      <c r="R65" s="1480"/>
      <c r="S65" s="1480"/>
      <c r="T65" s="561"/>
    </row>
    <row r="66" spans="1:23">
      <c r="B66" s="366"/>
      <c r="C66" s="1480"/>
      <c r="D66" s="1480"/>
      <c r="E66" s="1480"/>
      <c r="F66" s="1480"/>
      <c r="G66" s="1480"/>
      <c r="H66" s="1480"/>
      <c r="I66" s="1480"/>
      <c r="J66" s="1480"/>
      <c r="K66" s="1480"/>
      <c r="L66" s="1480"/>
      <c r="M66" s="1480"/>
      <c r="N66" s="1480"/>
      <c r="O66" s="1480"/>
      <c r="P66" s="1480"/>
      <c r="Q66" s="1480"/>
      <c r="R66" s="1480"/>
      <c r="S66" s="1480"/>
      <c r="T66" s="561"/>
    </row>
    <row r="67" spans="1:23">
      <c r="B67" s="366"/>
      <c r="C67" s="1480"/>
      <c r="D67" s="1480"/>
      <c r="E67" s="1480"/>
      <c r="F67" s="1480"/>
      <c r="G67" s="1480"/>
      <c r="H67" s="1480"/>
      <c r="I67" s="1480"/>
      <c r="J67" s="1480"/>
      <c r="K67" s="1480"/>
      <c r="L67" s="1480"/>
      <c r="M67" s="1480"/>
      <c r="N67" s="1480"/>
      <c r="O67" s="1480"/>
      <c r="P67" s="1480"/>
      <c r="Q67" s="1480"/>
      <c r="R67" s="1480"/>
      <c r="S67" s="1480"/>
      <c r="T67" s="561"/>
    </row>
    <row r="68" spans="1:23" ht="13.5" customHeight="1">
      <c r="B68" s="366" t="s">
        <v>955</v>
      </c>
      <c r="C68" s="1480" t="s">
        <v>905</v>
      </c>
      <c r="D68" s="1480"/>
      <c r="E68" s="1480"/>
      <c r="F68" s="1480"/>
      <c r="G68" s="1480"/>
      <c r="H68" s="1480"/>
      <c r="I68" s="1480"/>
      <c r="J68" s="1480"/>
      <c r="K68" s="1480"/>
      <c r="L68" s="1480"/>
      <c r="M68" s="1480"/>
      <c r="N68" s="1480"/>
      <c r="O68" s="1480"/>
      <c r="P68" s="1480"/>
      <c r="Q68" s="1480"/>
      <c r="R68" s="1480"/>
      <c r="S68" s="1480"/>
      <c r="T68" s="561"/>
    </row>
    <row r="69" spans="1:23">
      <c r="C69" s="1480"/>
      <c r="D69" s="1480"/>
      <c r="E69" s="1480"/>
      <c r="F69" s="1480"/>
      <c r="G69" s="1480"/>
      <c r="H69" s="1480"/>
      <c r="I69" s="1480"/>
      <c r="J69" s="1480"/>
      <c r="K69" s="1480"/>
      <c r="L69" s="1480"/>
      <c r="M69" s="1480"/>
      <c r="N69" s="1480"/>
      <c r="O69" s="1480"/>
      <c r="P69" s="1480"/>
      <c r="Q69" s="1480"/>
      <c r="R69" s="1480"/>
      <c r="S69" s="1480"/>
      <c r="T69" s="561"/>
    </row>
    <row r="70" spans="1:23">
      <c r="C70" s="1480"/>
      <c r="D70" s="1480"/>
      <c r="E70" s="1480"/>
      <c r="F70" s="1480"/>
      <c r="G70" s="1480"/>
      <c r="H70" s="1480"/>
      <c r="I70" s="1480"/>
      <c r="J70" s="1480"/>
      <c r="K70" s="1480"/>
      <c r="L70" s="1480"/>
      <c r="M70" s="1480"/>
      <c r="N70" s="1480"/>
      <c r="O70" s="1480"/>
      <c r="P70" s="1480"/>
      <c r="Q70" s="1480"/>
      <c r="R70" s="1480"/>
      <c r="S70" s="1480"/>
      <c r="T70" s="561"/>
    </row>
    <row r="71" spans="1:23">
      <c r="C71" s="1480"/>
      <c r="D71" s="1480"/>
      <c r="E71" s="1480"/>
      <c r="F71" s="1480"/>
      <c r="G71" s="1480"/>
      <c r="H71" s="1480"/>
      <c r="I71" s="1480"/>
      <c r="J71" s="1480"/>
      <c r="K71" s="1480"/>
      <c r="L71" s="1480"/>
      <c r="M71" s="1480"/>
      <c r="N71" s="1480"/>
      <c r="O71" s="1480"/>
      <c r="P71" s="1480"/>
      <c r="Q71" s="1480"/>
      <c r="R71" s="1480"/>
      <c r="S71" s="1480"/>
      <c r="T71" s="561"/>
    </row>
    <row r="72" spans="1:23" ht="13.5" customHeight="1">
      <c r="B72" s="366" t="s">
        <v>956</v>
      </c>
      <c r="C72" s="1725" t="s">
        <v>1345</v>
      </c>
      <c r="D72" s="1725"/>
      <c r="E72" s="1725"/>
      <c r="F72" s="1725"/>
      <c r="G72" s="1725"/>
      <c r="H72" s="1725"/>
      <c r="I72" s="1725"/>
      <c r="J72" s="1725"/>
      <c r="K72" s="1725"/>
      <c r="L72" s="1725"/>
      <c r="M72" s="1725"/>
      <c r="N72" s="1725"/>
      <c r="O72" s="1725"/>
      <c r="P72" s="1725"/>
      <c r="Q72" s="1725"/>
      <c r="R72" s="1725"/>
      <c r="S72" s="1725"/>
    </row>
    <row r="73" spans="1:23">
      <c r="C73" s="1725"/>
      <c r="D73" s="1725"/>
      <c r="E73" s="1725"/>
      <c r="F73" s="1725"/>
      <c r="G73" s="1725"/>
      <c r="H73" s="1725"/>
      <c r="I73" s="1725"/>
      <c r="J73" s="1725"/>
      <c r="K73" s="1725"/>
      <c r="L73" s="1725"/>
      <c r="M73" s="1725"/>
      <c r="N73" s="1725"/>
      <c r="O73" s="1725"/>
      <c r="P73" s="1725"/>
      <c r="Q73" s="1725"/>
      <c r="R73" s="1725"/>
      <c r="S73" s="1725"/>
    </row>
    <row r="74" spans="1:23" ht="13.5" customHeight="1">
      <c r="B74" s="366" t="s">
        <v>957</v>
      </c>
      <c r="C74" s="1725" t="s">
        <v>958</v>
      </c>
      <c r="D74" s="1725"/>
      <c r="E74" s="1725"/>
      <c r="F74" s="1725"/>
      <c r="G74" s="1725"/>
      <c r="H74" s="1725"/>
      <c r="I74" s="1725"/>
      <c r="J74" s="1725"/>
      <c r="K74" s="1725"/>
      <c r="L74" s="1725"/>
      <c r="M74" s="1725"/>
      <c r="N74" s="1725"/>
      <c r="O74" s="1725"/>
      <c r="P74" s="1725"/>
      <c r="Q74" s="1725"/>
      <c r="R74" s="1725"/>
      <c r="S74" s="1725"/>
    </row>
    <row r="75" spans="1:23">
      <c r="C75" s="1725"/>
      <c r="D75" s="1725"/>
      <c r="E75" s="1725"/>
      <c r="F75" s="1725"/>
      <c r="G75" s="1725"/>
      <c r="H75" s="1725"/>
      <c r="I75" s="1725"/>
      <c r="J75" s="1725"/>
      <c r="K75" s="1725"/>
      <c r="L75" s="1725"/>
      <c r="M75" s="1725"/>
      <c r="N75" s="1725"/>
      <c r="O75" s="1725"/>
      <c r="P75" s="1725"/>
      <c r="Q75" s="1725"/>
      <c r="R75" s="1725"/>
      <c r="S75" s="1725"/>
    </row>
    <row r="76" spans="1:23">
      <c r="B76" s="366" t="s">
        <v>959</v>
      </c>
      <c r="C76" s="1480" t="s">
        <v>960</v>
      </c>
      <c r="D76" s="1480"/>
      <c r="E76" s="1480"/>
      <c r="F76" s="1480"/>
      <c r="G76" s="1480"/>
      <c r="H76" s="1480"/>
      <c r="I76" s="1480"/>
      <c r="J76" s="1480"/>
      <c r="K76" s="1480"/>
      <c r="L76" s="1480"/>
      <c r="M76" s="1480"/>
      <c r="N76" s="1480"/>
      <c r="O76" s="1480"/>
      <c r="P76" s="1480"/>
      <c r="Q76" s="1480"/>
      <c r="R76" s="1480"/>
      <c r="S76" s="1480"/>
    </row>
    <row r="77" spans="1:23">
      <c r="A77" s="541"/>
      <c r="B77" s="366"/>
      <c r="C77" s="1480"/>
      <c r="D77" s="1480"/>
      <c r="E77" s="1480"/>
      <c r="F77" s="1480"/>
      <c r="G77" s="1480"/>
      <c r="H77" s="1480"/>
      <c r="I77" s="1480"/>
      <c r="J77" s="1480"/>
      <c r="K77" s="1480"/>
      <c r="L77" s="1480"/>
      <c r="M77" s="1480"/>
      <c r="N77" s="1480"/>
      <c r="O77" s="1480"/>
      <c r="P77" s="1480"/>
      <c r="Q77" s="1480"/>
      <c r="R77" s="1480"/>
      <c r="S77" s="1480"/>
    </row>
    <row r="78" spans="1:23">
      <c r="A78" s="983"/>
      <c r="B78" s="976" t="s">
        <v>1173</v>
      </c>
      <c r="C78" s="1753" t="s">
        <v>1174</v>
      </c>
      <c r="D78" s="1753"/>
      <c r="E78" s="1753"/>
      <c r="F78" s="1753"/>
      <c r="G78" s="1753"/>
      <c r="H78" s="1753"/>
      <c r="I78" s="1753"/>
      <c r="J78" s="1753"/>
      <c r="K78" s="1753"/>
      <c r="L78" s="1753"/>
      <c r="M78" s="1753"/>
      <c r="N78" s="1753"/>
      <c r="O78" s="1753"/>
      <c r="P78" s="1753"/>
      <c r="Q78" s="1753"/>
      <c r="R78" s="1753"/>
      <c r="S78" s="1753"/>
    </row>
    <row r="79" spans="1:23">
      <c r="A79" s="983"/>
      <c r="B79" s="976"/>
      <c r="C79" s="1753"/>
      <c r="D79" s="1753"/>
      <c r="E79" s="1753"/>
      <c r="F79" s="1753"/>
      <c r="G79" s="1753"/>
      <c r="H79" s="1753"/>
      <c r="I79" s="1753"/>
      <c r="J79" s="1753"/>
      <c r="K79" s="1753"/>
      <c r="L79" s="1753"/>
      <c r="M79" s="1753"/>
      <c r="N79" s="1753"/>
      <c r="O79" s="1753"/>
      <c r="P79" s="1753"/>
      <c r="Q79" s="1753"/>
      <c r="R79" s="1753"/>
      <c r="S79" s="1753"/>
    </row>
    <row r="80" spans="1:23">
      <c r="A80" s="980" t="s">
        <v>1204</v>
      </c>
      <c r="B80" s="980"/>
      <c r="C80" s="980"/>
      <c r="D80" s="980"/>
      <c r="E80" s="980"/>
      <c r="F80" s="980"/>
      <c r="G80" s="980"/>
      <c r="H80" s="980"/>
      <c r="I80" s="980"/>
      <c r="J80" s="980"/>
      <c r="K80" s="980"/>
      <c r="L80" s="980"/>
      <c r="M80" s="980"/>
      <c r="N80" s="980"/>
      <c r="O80" s="980"/>
      <c r="P80" s="980"/>
      <c r="Q80" s="980"/>
      <c r="R80" s="980"/>
      <c r="S80" s="980"/>
      <c r="T80" s="564"/>
      <c r="U80" s="564"/>
      <c r="V80" s="564"/>
      <c r="W80" s="190"/>
    </row>
    <row r="81" spans="1:20">
      <c r="A81" s="1600" t="s">
        <v>256</v>
      </c>
      <c r="B81" s="1601"/>
      <c r="C81" s="1601"/>
      <c r="D81" s="1601"/>
      <c r="E81" s="1602"/>
      <c r="F81" s="1559" t="s">
        <v>908</v>
      </c>
      <c r="G81" s="1560"/>
      <c r="H81" s="1560"/>
      <c r="I81" s="1560"/>
      <c r="J81" s="1560"/>
      <c r="K81" s="1560"/>
      <c r="L81" s="1560"/>
      <c r="M81" s="1560"/>
      <c r="N81" s="1560"/>
      <c r="O81" s="1560"/>
      <c r="P81" s="1561"/>
      <c r="Q81" s="1600" t="s">
        <v>909</v>
      </c>
      <c r="R81" s="1601"/>
      <c r="S81" s="1602"/>
      <c r="T81" s="4"/>
    </row>
    <row r="82" spans="1:20">
      <c r="A82" s="1603"/>
      <c r="B82" s="1604"/>
      <c r="C82" s="1604"/>
      <c r="D82" s="1604"/>
      <c r="E82" s="1605"/>
      <c r="F82" s="982" t="s">
        <v>910</v>
      </c>
      <c r="G82" s="982" t="s">
        <v>911</v>
      </c>
      <c r="H82" s="982" t="s">
        <v>912</v>
      </c>
      <c r="I82" s="982" t="s">
        <v>913</v>
      </c>
      <c r="J82" s="982" t="s">
        <v>914</v>
      </c>
      <c r="K82" s="982" t="s">
        <v>915</v>
      </c>
      <c r="L82" s="982" t="s">
        <v>916</v>
      </c>
      <c r="M82" s="982" t="s">
        <v>917</v>
      </c>
      <c r="N82" s="982" t="s">
        <v>961</v>
      </c>
      <c r="O82" s="982" t="s">
        <v>962</v>
      </c>
      <c r="P82" s="982" t="s">
        <v>1172</v>
      </c>
      <c r="Q82" s="1603"/>
      <c r="R82" s="1604"/>
      <c r="S82" s="1605"/>
      <c r="T82" s="4"/>
    </row>
    <row r="83" spans="1:20" ht="13.5" customHeight="1">
      <c r="A83" s="1746" t="s">
        <v>918</v>
      </c>
      <c r="B83" s="1716" t="s">
        <v>145</v>
      </c>
      <c r="C83" s="1717"/>
      <c r="D83" s="1717"/>
      <c r="E83" s="1609"/>
      <c r="F83" s="1027" t="s">
        <v>919</v>
      </c>
      <c r="G83" s="1027" t="s">
        <v>919</v>
      </c>
      <c r="H83" s="1027" t="s">
        <v>919</v>
      </c>
      <c r="I83" s="1027" t="s">
        <v>919</v>
      </c>
      <c r="J83" s="1027" t="s">
        <v>919</v>
      </c>
      <c r="K83" s="1027" t="s">
        <v>1335</v>
      </c>
      <c r="L83" s="1027" t="s">
        <v>919</v>
      </c>
      <c r="M83" s="1027" t="s">
        <v>919</v>
      </c>
      <c r="N83" s="1027" t="s">
        <v>919</v>
      </c>
      <c r="O83" s="1027" t="s">
        <v>919</v>
      </c>
      <c r="P83" s="1027" t="s">
        <v>919</v>
      </c>
      <c r="Q83" s="1606"/>
      <c r="R83" s="1607"/>
      <c r="S83" s="1608"/>
      <c r="T83" s="4"/>
    </row>
    <row r="84" spans="1:20">
      <c r="A84" s="1747"/>
      <c r="B84" s="1716" t="s">
        <v>920</v>
      </c>
      <c r="C84" s="1717"/>
      <c r="D84" s="1717"/>
      <c r="E84" s="1609"/>
      <c r="F84" s="1027" t="s">
        <v>1335</v>
      </c>
      <c r="G84" s="1027"/>
      <c r="H84" s="1027"/>
      <c r="I84" s="1027"/>
      <c r="J84" s="1027"/>
      <c r="K84" s="1027"/>
      <c r="L84" s="1027"/>
      <c r="M84" s="1027"/>
      <c r="N84" s="1027"/>
      <c r="O84" s="1027"/>
      <c r="P84" s="984"/>
      <c r="Q84" s="1596" t="s">
        <v>921</v>
      </c>
      <c r="R84" s="1597"/>
      <c r="S84" s="1598"/>
      <c r="T84" s="4"/>
    </row>
    <row r="85" spans="1:20">
      <c r="A85" s="1747"/>
      <c r="B85" s="1716" t="s">
        <v>922</v>
      </c>
      <c r="C85" s="1717"/>
      <c r="D85" s="1717"/>
      <c r="E85" s="1609"/>
      <c r="F85" s="1027" t="s">
        <v>1335</v>
      </c>
      <c r="G85" s="1027" t="s">
        <v>1335</v>
      </c>
      <c r="H85" s="1027" t="s">
        <v>1335</v>
      </c>
      <c r="I85" s="1027" t="s">
        <v>1335</v>
      </c>
      <c r="J85" s="1027" t="s">
        <v>1335</v>
      </c>
      <c r="K85" s="1027" t="s">
        <v>1335</v>
      </c>
      <c r="L85" s="1027"/>
      <c r="M85" s="1027" t="s">
        <v>1335</v>
      </c>
      <c r="N85" s="1027" t="s">
        <v>1335</v>
      </c>
      <c r="O85" s="1027" t="s">
        <v>919</v>
      </c>
      <c r="P85" s="1027" t="s">
        <v>1335</v>
      </c>
      <c r="Q85" s="1606"/>
      <c r="R85" s="1607"/>
      <c r="S85" s="1608"/>
      <c r="T85" s="4"/>
    </row>
    <row r="86" spans="1:20">
      <c r="A86" s="1747"/>
      <c r="B86" s="1716" t="s">
        <v>157</v>
      </c>
      <c r="C86" s="1717"/>
      <c r="D86" s="1717"/>
      <c r="E86" s="1609"/>
      <c r="F86" s="1027" t="s">
        <v>1335</v>
      </c>
      <c r="G86" s="1027"/>
      <c r="H86" s="1027" t="s">
        <v>1335</v>
      </c>
      <c r="I86" s="1027"/>
      <c r="J86" s="1027" t="s">
        <v>919</v>
      </c>
      <c r="K86" s="1027"/>
      <c r="L86" s="1027"/>
      <c r="M86" s="1027" t="s">
        <v>919</v>
      </c>
      <c r="N86" s="1027" t="s">
        <v>919</v>
      </c>
      <c r="O86" s="1027" t="s">
        <v>1335</v>
      </c>
      <c r="P86" s="1027" t="s">
        <v>1335</v>
      </c>
      <c r="Q86" s="1606"/>
      <c r="R86" s="1607"/>
      <c r="S86" s="1608"/>
      <c r="T86" s="4"/>
    </row>
    <row r="87" spans="1:20">
      <c r="A87" s="1747"/>
      <c r="B87" s="1716" t="s">
        <v>923</v>
      </c>
      <c r="C87" s="1717"/>
      <c r="D87" s="1717"/>
      <c r="E87" s="1609"/>
      <c r="F87" s="1027" t="s">
        <v>1335</v>
      </c>
      <c r="G87" s="1027"/>
      <c r="H87" s="1027" t="s">
        <v>1335</v>
      </c>
      <c r="I87" s="1027" t="s">
        <v>1335</v>
      </c>
      <c r="J87" s="1027" t="s">
        <v>1335</v>
      </c>
      <c r="K87" s="1027"/>
      <c r="L87" s="1027"/>
      <c r="M87" s="1027"/>
      <c r="N87" s="1027" t="s">
        <v>1335</v>
      </c>
      <c r="O87" s="1027" t="s">
        <v>1335</v>
      </c>
      <c r="P87" s="984"/>
      <c r="Q87" s="1606"/>
      <c r="R87" s="1607"/>
      <c r="S87" s="1608"/>
      <c r="T87" s="4"/>
    </row>
    <row r="88" spans="1:20">
      <c r="A88" s="1747"/>
      <c r="B88" s="1716" t="s">
        <v>1380</v>
      </c>
      <c r="C88" s="1717"/>
      <c r="D88" s="1717"/>
      <c r="E88" s="1609"/>
      <c r="F88" s="1027" t="s">
        <v>919</v>
      </c>
      <c r="G88" s="1027"/>
      <c r="H88" s="1027" t="s">
        <v>919</v>
      </c>
      <c r="I88" s="1027" t="s">
        <v>919</v>
      </c>
      <c r="J88" s="1027" t="s">
        <v>1335</v>
      </c>
      <c r="K88" s="1027" t="s">
        <v>919</v>
      </c>
      <c r="L88" s="1027"/>
      <c r="M88" s="1027" t="s">
        <v>1346</v>
      </c>
      <c r="N88" s="1027" t="s">
        <v>1335</v>
      </c>
      <c r="O88" s="1027" t="s">
        <v>1335</v>
      </c>
      <c r="P88" s="984"/>
      <c r="Q88" s="1612" t="s">
        <v>963</v>
      </c>
      <c r="R88" s="1613"/>
      <c r="S88" s="1614"/>
      <c r="T88" s="4"/>
    </row>
    <row r="89" spans="1:20">
      <c r="A89" s="1747"/>
      <c r="B89" s="1716" t="s">
        <v>515</v>
      </c>
      <c r="C89" s="1717"/>
      <c r="D89" s="1717"/>
      <c r="E89" s="1609"/>
      <c r="F89" s="1027" t="s">
        <v>1335</v>
      </c>
      <c r="G89" s="1027"/>
      <c r="H89" s="1027"/>
      <c r="I89" s="1027"/>
      <c r="J89" s="1027"/>
      <c r="K89" s="1027"/>
      <c r="L89" s="1027"/>
      <c r="M89" s="1027" t="s">
        <v>1347</v>
      </c>
      <c r="N89" s="1027" t="s">
        <v>1347</v>
      </c>
      <c r="O89" s="1027" t="s">
        <v>1335</v>
      </c>
      <c r="P89" s="984"/>
      <c r="Q89" s="1737" t="s">
        <v>964</v>
      </c>
      <c r="R89" s="1738"/>
      <c r="S89" s="1739"/>
      <c r="T89" s="4"/>
    </row>
    <row r="90" spans="1:20">
      <c r="A90" s="1747"/>
      <c r="B90" s="1735" t="s">
        <v>965</v>
      </c>
      <c r="C90" s="1736"/>
      <c r="D90" s="1736"/>
      <c r="E90" s="1594"/>
      <c r="F90" s="1027" t="s">
        <v>1335</v>
      </c>
      <c r="G90" s="1028"/>
      <c r="H90" s="1028"/>
      <c r="I90" s="1027"/>
      <c r="J90" s="1028"/>
      <c r="K90" s="1028"/>
      <c r="L90" s="1028"/>
      <c r="M90" s="1027" t="s">
        <v>1347</v>
      </c>
      <c r="N90" s="1027" t="s">
        <v>1346</v>
      </c>
      <c r="O90" s="1027" t="s">
        <v>1340</v>
      </c>
      <c r="P90" s="984"/>
      <c r="Q90" s="1740"/>
      <c r="R90" s="1741"/>
      <c r="S90" s="1742"/>
      <c r="T90" s="4"/>
    </row>
    <row r="91" spans="1:20">
      <c r="A91" s="1747"/>
      <c r="B91" s="1716" t="s">
        <v>524</v>
      </c>
      <c r="C91" s="1717"/>
      <c r="D91" s="1717"/>
      <c r="E91" s="1609"/>
      <c r="F91" s="1027" t="s">
        <v>1335</v>
      </c>
      <c r="G91" s="1027"/>
      <c r="H91" s="1027" t="s">
        <v>1335</v>
      </c>
      <c r="I91" s="1027" t="s">
        <v>1335</v>
      </c>
      <c r="J91" s="1027" t="s">
        <v>1335</v>
      </c>
      <c r="K91" s="1027" t="s">
        <v>1335</v>
      </c>
      <c r="L91" s="1027"/>
      <c r="M91" s="1027" t="s">
        <v>1335</v>
      </c>
      <c r="N91" s="1027" t="s">
        <v>1335</v>
      </c>
      <c r="O91" s="1027" t="s">
        <v>1335</v>
      </c>
      <c r="P91" s="984"/>
      <c r="Q91" s="1606"/>
      <c r="R91" s="1607"/>
      <c r="S91" s="1608"/>
      <c r="T91" s="4"/>
    </row>
    <row r="92" spans="1:20">
      <c r="A92" s="1747"/>
      <c r="B92" s="1735" t="s">
        <v>924</v>
      </c>
      <c r="C92" s="1736"/>
      <c r="D92" s="1736"/>
      <c r="E92" s="1594"/>
      <c r="F92" s="1027" t="s">
        <v>1335</v>
      </c>
      <c r="G92" s="1027"/>
      <c r="H92" s="1027"/>
      <c r="I92" s="1027"/>
      <c r="J92" s="1027"/>
      <c r="K92" s="1027"/>
      <c r="L92" s="1027"/>
      <c r="M92" s="1027"/>
      <c r="N92" s="1027"/>
      <c r="O92" s="1027" t="s">
        <v>1335</v>
      </c>
      <c r="P92" s="984"/>
      <c r="Q92" s="1596" t="s">
        <v>925</v>
      </c>
      <c r="R92" s="1597"/>
      <c r="S92" s="1598"/>
      <c r="T92" s="4"/>
    </row>
    <row r="93" spans="1:20">
      <c r="A93" s="1747"/>
      <c r="B93" s="1752" t="s">
        <v>155</v>
      </c>
      <c r="C93" s="1752"/>
      <c r="D93" s="1752"/>
      <c r="E93" s="1752"/>
      <c r="F93" s="1027" t="s">
        <v>1335</v>
      </c>
      <c r="G93" s="1028"/>
      <c r="H93" s="1028"/>
      <c r="I93" s="1028"/>
      <c r="J93" s="1028"/>
      <c r="K93" s="1028"/>
      <c r="L93" s="1028"/>
      <c r="M93" s="1027"/>
      <c r="N93" s="1027"/>
      <c r="O93" s="1074" t="s">
        <v>1335</v>
      </c>
      <c r="P93" s="1027" t="s">
        <v>1335</v>
      </c>
      <c r="Q93" s="1606"/>
      <c r="R93" s="1607"/>
      <c r="S93" s="1608"/>
      <c r="T93" s="4"/>
    </row>
    <row r="94" spans="1:20">
      <c r="A94" s="1748"/>
      <c r="B94" s="1752" t="s">
        <v>216</v>
      </c>
      <c r="C94" s="1752"/>
      <c r="D94" s="1752"/>
      <c r="E94" s="1752"/>
      <c r="F94" s="1027" t="s">
        <v>1335</v>
      </c>
      <c r="G94" s="1028"/>
      <c r="H94" s="1028"/>
      <c r="I94" s="1028"/>
      <c r="J94" s="1028"/>
      <c r="K94" s="1028"/>
      <c r="L94" s="1028"/>
      <c r="M94" s="1027"/>
      <c r="N94" s="1027"/>
      <c r="O94" s="1074" t="s">
        <v>1340</v>
      </c>
      <c r="P94" s="1027" t="s">
        <v>1335</v>
      </c>
      <c r="Q94" s="1606"/>
      <c r="R94" s="1607"/>
      <c r="S94" s="1608"/>
      <c r="T94" s="4"/>
    </row>
    <row r="95" spans="1:20" ht="13.5" customHeight="1">
      <c r="A95" s="1636" t="s">
        <v>27</v>
      </c>
      <c r="B95" s="1637"/>
      <c r="C95" s="1637"/>
      <c r="D95" s="1637"/>
      <c r="E95" s="1638"/>
      <c r="F95" s="1611"/>
      <c r="G95" s="1611"/>
      <c r="H95" s="1611"/>
      <c r="I95" s="1611" t="s">
        <v>1335</v>
      </c>
      <c r="J95" s="1611"/>
      <c r="K95" s="1611" t="s">
        <v>1335</v>
      </c>
      <c r="L95" s="1611"/>
      <c r="M95" s="1611"/>
      <c r="N95" s="1611"/>
      <c r="O95" s="1611" t="s">
        <v>1335</v>
      </c>
      <c r="P95" s="1615"/>
      <c r="Q95" s="1627" t="s">
        <v>967</v>
      </c>
      <c r="R95" s="1628"/>
      <c r="S95" s="1629"/>
      <c r="T95" s="4"/>
    </row>
    <row r="96" spans="1:20">
      <c r="A96" s="1639"/>
      <c r="B96" s="1640"/>
      <c r="C96" s="1640"/>
      <c r="D96" s="1640"/>
      <c r="E96" s="1641"/>
      <c r="F96" s="1611"/>
      <c r="G96" s="1611"/>
      <c r="H96" s="1611"/>
      <c r="I96" s="1611"/>
      <c r="J96" s="1611"/>
      <c r="K96" s="1611"/>
      <c r="L96" s="1611"/>
      <c r="M96" s="1611"/>
      <c r="N96" s="1611"/>
      <c r="O96" s="1611"/>
      <c r="P96" s="1616"/>
      <c r="Q96" s="1630"/>
      <c r="R96" s="1631"/>
      <c r="S96" s="1632"/>
      <c r="T96" s="4"/>
    </row>
    <row r="97" spans="1:25">
      <c r="A97" s="1639"/>
      <c r="B97" s="1640"/>
      <c r="C97" s="1640"/>
      <c r="D97" s="1640"/>
      <c r="E97" s="1641"/>
      <c r="F97" s="1611"/>
      <c r="G97" s="1611"/>
      <c r="H97" s="1611"/>
      <c r="I97" s="1611"/>
      <c r="J97" s="1611"/>
      <c r="K97" s="1611"/>
      <c r="L97" s="1611"/>
      <c r="M97" s="1611"/>
      <c r="N97" s="1611"/>
      <c r="O97" s="1611"/>
      <c r="P97" s="1616"/>
      <c r="Q97" s="1630"/>
      <c r="R97" s="1631"/>
      <c r="S97" s="1632"/>
      <c r="T97" s="4"/>
    </row>
    <row r="98" spans="1:25" ht="13.5" customHeight="1">
      <c r="A98" s="1642"/>
      <c r="B98" s="1643"/>
      <c r="C98" s="1643"/>
      <c r="D98" s="1643"/>
      <c r="E98" s="1644"/>
      <c r="F98" s="1611"/>
      <c r="G98" s="1611"/>
      <c r="H98" s="1611"/>
      <c r="I98" s="1611"/>
      <c r="J98" s="1611"/>
      <c r="K98" s="1611"/>
      <c r="L98" s="1611"/>
      <c r="M98" s="1611"/>
      <c r="N98" s="1611"/>
      <c r="O98" s="1611"/>
      <c r="P98" s="1617"/>
      <c r="Q98" s="1633"/>
      <c r="R98" s="1634"/>
      <c r="S98" s="1635"/>
      <c r="T98" s="4"/>
    </row>
    <row r="99" spans="1:25">
      <c r="A99" s="1636" t="s">
        <v>926</v>
      </c>
      <c r="B99" s="1637"/>
      <c r="C99" s="1637"/>
      <c r="D99" s="1637"/>
      <c r="E99" s="1638"/>
      <c r="F99" s="1615" t="s">
        <v>1338</v>
      </c>
      <c r="G99" s="1615" t="s">
        <v>1338</v>
      </c>
      <c r="H99" s="1645"/>
      <c r="I99" s="1645"/>
      <c r="J99" s="1645"/>
      <c r="K99" s="1645"/>
      <c r="L99" s="1615" t="s">
        <v>1338</v>
      </c>
      <c r="M99" s="1611"/>
      <c r="N99" s="1611"/>
      <c r="O99" s="1645" t="s">
        <v>1335</v>
      </c>
      <c r="P99" s="1615"/>
      <c r="Q99" s="1627" t="s">
        <v>966</v>
      </c>
      <c r="R99" s="1628"/>
      <c r="S99" s="1629"/>
    </row>
    <row r="100" spans="1:25">
      <c r="A100" s="1639"/>
      <c r="B100" s="1640"/>
      <c r="C100" s="1640"/>
      <c r="D100" s="1640"/>
      <c r="E100" s="1641"/>
      <c r="F100" s="1616"/>
      <c r="G100" s="1616"/>
      <c r="H100" s="1646"/>
      <c r="I100" s="1646"/>
      <c r="J100" s="1646"/>
      <c r="K100" s="1646"/>
      <c r="L100" s="1616"/>
      <c r="M100" s="1611"/>
      <c r="N100" s="1611"/>
      <c r="O100" s="1646"/>
      <c r="P100" s="1616"/>
      <c r="Q100" s="1630"/>
      <c r="R100" s="1631"/>
      <c r="S100" s="1632"/>
    </row>
    <row r="101" spans="1:25">
      <c r="A101" s="1642"/>
      <c r="B101" s="1643"/>
      <c r="C101" s="1643"/>
      <c r="D101" s="1643"/>
      <c r="E101" s="1644"/>
      <c r="F101" s="1617"/>
      <c r="G101" s="1617"/>
      <c r="H101" s="1647"/>
      <c r="I101" s="1647"/>
      <c r="J101" s="1647"/>
      <c r="K101" s="1647"/>
      <c r="L101" s="1617"/>
      <c r="M101" s="1611"/>
      <c r="N101" s="1611"/>
      <c r="O101" s="1647"/>
      <c r="P101" s="1617"/>
      <c r="Q101" s="1633"/>
      <c r="R101" s="1634"/>
      <c r="S101" s="1635"/>
    </row>
    <row r="102" spans="1:25">
      <c r="A102" s="146" t="s">
        <v>929</v>
      </c>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90"/>
    </row>
    <row r="103" spans="1:25">
      <c r="A103" s="146" t="s">
        <v>930</v>
      </c>
      <c r="B103" s="146"/>
      <c r="R103" s="190"/>
      <c r="T103" s="4"/>
    </row>
    <row r="104" spans="1:25">
      <c r="R104" s="190"/>
      <c r="T104" s="4"/>
    </row>
    <row r="105" spans="1:25">
      <c r="A105" s="146" t="s">
        <v>931</v>
      </c>
      <c r="B105" s="146"/>
      <c r="C105" s="146"/>
      <c r="D105" s="146"/>
      <c r="E105" s="146"/>
      <c r="F105" s="146"/>
      <c r="G105" s="146"/>
      <c r="H105" s="146"/>
      <c r="I105" s="146"/>
      <c r="J105" s="146"/>
      <c r="K105" s="146"/>
      <c r="L105" s="146"/>
      <c r="M105" s="146"/>
      <c r="N105" s="146"/>
      <c r="O105" s="146"/>
      <c r="P105" s="146"/>
      <c r="Q105" s="146"/>
      <c r="R105" s="146"/>
      <c r="S105" s="146"/>
      <c r="T105" s="4"/>
    </row>
    <row r="106" spans="1:25">
      <c r="A106" s="1715" t="s">
        <v>932</v>
      </c>
      <c r="B106" s="1715"/>
      <c r="C106" s="1472" t="s">
        <v>933</v>
      </c>
      <c r="D106" s="1473"/>
      <c r="E106" s="1429" t="s">
        <v>934</v>
      </c>
      <c r="F106" s="1429"/>
      <c r="G106" s="1429"/>
      <c r="H106" s="1429"/>
      <c r="I106" s="1429"/>
      <c r="J106" s="1429"/>
      <c r="K106" s="1429" t="s">
        <v>968</v>
      </c>
      <c r="L106" s="1429"/>
      <c r="M106" s="1429"/>
      <c r="N106" s="1429"/>
      <c r="O106" s="1472" t="s">
        <v>935</v>
      </c>
      <c r="P106" s="1479"/>
      <c r="Q106" s="1479"/>
      <c r="R106" s="1479"/>
      <c r="S106" s="1473"/>
      <c r="T106" s="4"/>
    </row>
    <row r="107" spans="1:25" ht="13.5" customHeight="1">
      <c r="A107" s="1429" t="s">
        <v>1302</v>
      </c>
      <c r="B107" s="1429"/>
      <c r="C107" s="1653" t="s">
        <v>1348</v>
      </c>
      <c r="D107" s="1653"/>
      <c r="E107" s="1427" t="s">
        <v>936</v>
      </c>
      <c r="F107" s="1427"/>
      <c r="G107" s="1427"/>
      <c r="H107" s="1427"/>
      <c r="I107" s="1427"/>
      <c r="J107" s="1427"/>
      <c r="K107" s="1427" t="s">
        <v>969</v>
      </c>
      <c r="L107" s="1427"/>
      <c r="M107" s="1427"/>
      <c r="N107" s="1427"/>
      <c r="O107" s="570" t="s">
        <v>989</v>
      </c>
      <c r="P107" s="571"/>
      <c r="Q107" s="571"/>
      <c r="R107" s="571"/>
      <c r="S107" s="572"/>
      <c r="T107" s="4"/>
    </row>
    <row r="108" spans="1:25">
      <c r="A108" s="1429"/>
      <c r="B108" s="1429"/>
      <c r="C108" s="1653"/>
      <c r="D108" s="1653"/>
      <c r="E108" s="1427"/>
      <c r="F108" s="1427"/>
      <c r="G108" s="1427"/>
      <c r="H108" s="1427"/>
      <c r="I108" s="1427"/>
      <c r="J108" s="1427"/>
      <c r="K108" s="1427"/>
      <c r="L108" s="1427"/>
      <c r="M108" s="1427"/>
      <c r="N108" s="1427"/>
      <c r="O108" s="573" t="s">
        <v>990</v>
      </c>
      <c r="P108" s="574"/>
      <c r="Q108" s="574"/>
      <c r="R108" s="574"/>
      <c r="S108" s="575"/>
      <c r="T108" s="4"/>
    </row>
    <row r="109" spans="1:25" ht="13.5" customHeight="1">
      <c r="A109" s="1429" t="s">
        <v>937</v>
      </c>
      <c r="B109" s="1429"/>
      <c r="C109" s="1653"/>
      <c r="D109" s="1653"/>
      <c r="E109" s="1427" t="s">
        <v>938</v>
      </c>
      <c r="F109" s="1427"/>
      <c r="G109" s="1427"/>
      <c r="H109" s="1427"/>
      <c r="I109" s="1427"/>
      <c r="J109" s="1427"/>
      <c r="K109" s="1427"/>
      <c r="L109" s="1427"/>
      <c r="M109" s="1427"/>
      <c r="N109" s="1427"/>
      <c r="O109" s="570" t="s">
        <v>1288</v>
      </c>
      <c r="P109" s="571"/>
      <c r="Q109" s="571"/>
      <c r="R109" s="571"/>
      <c r="S109" s="572"/>
      <c r="T109" s="4"/>
    </row>
    <row r="110" spans="1:25">
      <c r="A110" s="1429"/>
      <c r="B110" s="1429"/>
      <c r="C110" s="1653"/>
      <c r="D110" s="1653"/>
      <c r="E110" s="1427"/>
      <c r="F110" s="1427"/>
      <c r="G110" s="1427"/>
      <c r="H110" s="1427"/>
      <c r="I110" s="1427"/>
      <c r="J110" s="1427"/>
      <c r="K110" s="1427"/>
      <c r="L110" s="1427"/>
      <c r="M110" s="1427"/>
      <c r="N110" s="1427"/>
      <c r="O110" s="576" t="s">
        <v>1303</v>
      </c>
      <c r="P110" s="577"/>
      <c r="Q110" s="577"/>
      <c r="R110" s="577"/>
      <c r="S110" s="578"/>
      <c r="T110" s="4"/>
    </row>
    <row r="111" spans="1:25">
      <c r="A111" s="1429"/>
      <c r="B111" s="1429"/>
      <c r="C111" s="1653"/>
      <c r="D111" s="1653"/>
      <c r="E111" s="1427"/>
      <c r="F111" s="1427"/>
      <c r="G111" s="1427"/>
      <c r="H111" s="1427"/>
      <c r="I111" s="1427"/>
      <c r="J111" s="1427"/>
      <c r="K111" s="1427"/>
      <c r="L111" s="1427"/>
      <c r="M111" s="1427"/>
      <c r="N111" s="1427"/>
      <c r="O111" s="573"/>
      <c r="P111" s="574"/>
      <c r="Q111" s="574"/>
      <c r="R111" s="574"/>
      <c r="S111" s="575"/>
      <c r="T111" s="4"/>
    </row>
    <row r="112" spans="1:25" ht="13.5" customHeight="1">
      <c r="A112" s="1429" t="s">
        <v>1304</v>
      </c>
      <c r="B112" s="1429"/>
      <c r="C112" s="1653"/>
      <c r="D112" s="1653"/>
      <c r="E112" s="1427" t="s">
        <v>939</v>
      </c>
      <c r="F112" s="1427"/>
      <c r="G112" s="1427"/>
      <c r="H112" s="1427"/>
      <c r="I112" s="1427"/>
      <c r="J112" s="1427"/>
      <c r="K112" s="1427"/>
      <c r="L112" s="1427"/>
      <c r="M112" s="1427"/>
      <c r="N112" s="1427"/>
      <c r="O112" s="570" t="s">
        <v>992</v>
      </c>
      <c r="P112" s="571"/>
      <c r="Q112" s="571"/>
      <c r="R112" s="571"/>
      <c r="S112" s="572"/>
      <c r="T112" s="4"/>
    </row>
    <row r="113" spans="1:20">
      <c r="A113" s="1429"/>
      <c r="B113" s="1429"/>
      <c r="C113" s="1653"/>
      <c r="D113" s="1653"/>
      <c r="E113" s="1427"/>
      <c r="F113" s="1427"/>
      <c r="G113" s="1427"/>
      <c r="H113" s="1427"/>
      <c r="I113" s="1427"/>
      <c r="J113" s="1427"/>
      <c r="K113" s="1427"/>
      <c r="L113" s="1427"/>
      <c r="M113" s="1427"/>
      <c r="N113" s="1427"/>
      <c r="O113" s="576" t="s">
        <v>1291</v>
      </c>
      <c r="P113" s="577"/>
      <c r="Q113" s="577"/>
      <c r="R113" s="577"/>
      <c r="S113" s="578"/>
      <c r="T113" s="4"/>
    </row>
    <row r="114" spans="1:20">
      <c r="A114" s="1429"/>
      <c r="B114" s="1429"/>
      <c r="C114" s="1653"/>
      <c r="D114" s="1653"/>
      <c r="E114" s="1427"/>
      <c r="F114" s="1427"/>
      <c r="G114" s="1427"/>
      <c r="H114" s="1427"/>
      <c r="I114" s="1427"/>
      <c r="J114" s="1427"/>
      <c r="K114" s="1427"/>
      <c r="L114" s="1427"/>
      <c r="M114" s="1427"/>
      <c r="N114" s="1427"/>
      <c r="O114" s="573"/>
      <c r="P114" s="574"/>
      <c r="Q114" s="574"/>
      <c r="R114" s="574"/>
      <c r="S114" s="575"/>
      <c r="T114" s="4"/>
    </row>
    <row r="115" spans="1:20" ht="13.5" customHeight="1">
      <c r="A115" s="1429" t="s">
        <v>1305</v>
      </c>
      <c r="B115" s="1429"/>
      <c r="C115" s="1653"/>
      <c r="D115" s="1653"/>
      <c r="E115" s="1427" t="s">
        <v>970</v>
      </c>
      <c r="F115" s="1427"/>
      <c r="G115" s="1427"/>
      <c r="H115" s="1427"/>
      <c r="I115" s="1427"/>
      <c r="J115" s="1427"/>
      <c r="K115" s="1427" t="s">
        <v>971</v>
      </c>
      <c r="L115" s="1427"/>
      <c r="M115" s="1427"/>
      <c r="N115" s="1427"/>
      <c r="O115" s="170" t="s">
        <v>1306</v>
      </c>
      <c r="P115" s="171"/>
      <c r="Q115" s="171"/>
      <c r="R115" s="171"/>
      <c r="S115" s="172"/>
      <c r="T115" s="4"/>
    </row>
    <row r="116" spans="1:20">
      <c r="A116" s="1429"/>
      <c r="B116" s="1429"/>
      <c r="C116" s="1653"/>
      <c r="D116" s="1653"/>
      <c r="E116" s="1427"/>
      <c r="F116" s="1427"/>
      <c r="G116" s="1427"/>
      <c r="H116" s="1427"/>
      <c r="I116" s="1427"/>
      <c r="J116" s="1427"/>
      <c r="K116" s="1427"/>
      <c r="L116" s="1427"/>
      <c r="M116" s="1427"/>
      <c r="N116" s="1427"/>
      <c r="O116" s="576" t="s">
        <v>1307</v>
      </c>
      <c r="P116" s="577"/>
      <c r="Q116" s="577"/>
      <c r="R116" s="577"/>
      <c r="S116" s="578"/>
      <c r="T116" s="4"/>
    </row>
    <row r="117" spans="1:20" ht="13.5" customHeight="1">
      <c r="A117" s="1429"/>
      <c r="B117" s="1429"/>
      <c r="C117" s="1653"/>
      <c r="D117" s="1653"/>
      <c r="E117" s="1427"/>
      <c r="F117" s="1427"/>
      <c r="G117" s="1427"/>
      <c r="H117" s="1427"/>
      <c r="I117" s="1427"/>
      <c r="J117" s="1427"/>
      <c r="K117" s="1427"/>
      <c r="L117" s="1427"/>
      <c r="M117" s="1427"/>
      <c r="N117" s="1427"/>
      <c r="O117" s="579" t="s">
        <v>1308</v>
      </c>
      <c r="P117" s="580"/>
      <c r="Q117" s="580"/>
      <c r="R117" s="580"/>
      <c r="S117" s="581"/>
      <c r="T117" s="4"/>
    </row>
    <row r="118" spans="1:20" ht="13.5" customHeight="1">
      <c r="A118" s="1429" t="s">
        <v>1295</v>
      </c>
      <c r="B118" s="1429"/>
      <c r="C118" s="1653" t="s">
        <v>1349</v>
      </c>
      <c r="D118" s="1653"/>
      <c r="E118" s="1427" t="s">
        <v>940</v>
      </c>
      <c r="F118" s="1427"/>
      <c r="G118" s="1427"/>
      <c r="H118" s="1427"/>
      <c r="I118" s="1427"/>
      <c r="J118" s="1427"/>
      <c r="K118" s="1427" t="s">
        <v>972</v>
      </c>
      <c r="L118" s="1427"/>
      <c r="M118" s="1427"/>
      <c r="N118" s="1427"/>
      <c r="O118" s="1729" t="s">
        <v>1309</v>
      </c>
      <c r="P118" s="1730"/>
      <c r="Q118" s="1730"/>
      <c r="R118" s="1730"/>
      <c r="S118" s="1731"/>
      <c r="T118" s="4"/>
    </row>
    <row r="119" spans="1:20">
      <c r="A119" s="1429"/>
      <c r="B119" s="1429"/>
      <c r="C119" s="1653"/>
      <c r="D119" s="1653"/>
      <c r="E119" s="1427"/>
      <c r="F119" s="1427"/>
      <c r="G119" s="1427"/>
      <c r="H119" s="1427"/>
      <c r="I119" s="1427"/>
      <c r="J119" s="1427"/>
      <c r="K119" s="1427"/>
      <c r="L119" s="1427"/>
      <c r="M119" s="1427"/>
      <c r="N119" s="1427"/>
      <c r="O119" s="1732" t="s">
        <v>1310</v>
      </c>
      <c r="P119" s="1733"/>
      <c r="Q119" s="1733"/>
      <c r="R119" s="1733"/>
      <c r="S119" s="1734"/>
      <c r="T119" s="4"/>
    </row>
    <row r="120" spans="1:20" ht="13.5" customHeight="1">
      <c r="A120" s="1446" t="s">
        <v>1298</v>
      </c>
      <c r="B120" s="1448"/>
      <c r="C120" s="1653"/>
      <c r="D120" s="1653"/>
      <c r="E120" s="1427" t="s">
        <v>941</v>
      </c>
      <c r="F120" s="1427"/>
      <c r="G120" s="1427"/>
      <c r="H120" s="1427"/>
      <c r="I120" s="1427"/>
      <c r="J120" s="1427"/>
      <c r="K120" s="1427"/>
      <c r="L120" s="1427"/>
      <c r="M120" s="1427"/>
      <c r="N120" s="1427"/>
      <c r="O120" s="1729" t="s">
        <v>1311</v>
      </c>
      <c r="P120" s="1730"/>
      <c r="Q120" s="1730"/>
      <c r="R120" s="1730"/>
      <c r="S120" s="1731"/>
      <c r="T120" s="4"/>
    </row>
    <row r="121" spans="1:20">
      <c r="A121" s="1452"/>
      <c r="B121" s="1454"/>
      <c r="C121" s="1653"/>
      <c r="D121" s="1653"/>
      <c r="E121" s="1427"/>
      <c r="F121" s="1427"/>
      <c r="G121" s="1427"/>
      <c r="H121" s="1427"/>
      <c r="I121" s="1427"/>
      <c r="J121" s="1427"/>
      <c r="K121" s="1427"/>
      <c r="L121" s="1427"/>
      <c r="M121" s="1427"/>
      <c r="N121" s="1427"/>
      <c r="O121" s="1763" t="s">
        <v>1312</v>
      </c>
      <c r="P121" s="1764"/>
      <c r="Q121" s="1764"/>
      <c r="R121" s="1764"/>
      <c r="S121" s="1765"/>
      <c r="T121" s="4"/>
    </row>
    <row r="122" spans="1:20">
      <c r="A122" s="1449"/>
      <c r="B122" s="1451"/>
      <c r="C122" s="1653"/>
      <c r="D122" s="1653"/>
      <c r="E122" s="1427"/>
      <c r="F122" s="1427"/>
      <c r="G122" s="1427"/>
      <c r="H122" s="1427"/>
      <c r="I122" s="1427"/>
      <c r="J122" s="1427"/>
      <c r="K122" s="1427"/>
      <c r="L122" s="1427"/>
      <c r="M122" s="1427"/>
      <c r="N122" s="1427"/>
      <c r="O122" s="988"/>
      <c r="P122" s="989"/>
      <c r="Q122" s="989"/>
      <c r="R122" s="989"/>
      <c r="S122" s="990"/>
      <c r="T122" s="4"/>
    </row>
    <row r="123" spans="1:20" ht="13.5" customHeight="1">
      <c r="A123" s="1429" t="s">
        <v>1313</v>
      </c>
      <c r="B123" s="1429"/>
      <c r="C123" s="1653"/>
      <c r="D123" s="1653"/>
      <c r="E123" s="1653" t="s">
        <v>1314</v>
      </c>
      <c r="F123" s="1653"/>
      <c r="G123" s="1653"/>
      <c r="H123" s="1653"/>
      <c r="I123" s="1653"/>
      <c r="J123" s="1653"/>
      <c r="K123" s="1714"/>
      <c r="L123" s="1714"/>
      <c r="M123" s="1714"/>
      <c r="N123" s="1714"/>
      <c r="O123" s="985" t="s">
        <v>1315</v>
      </c>
      <c r="P123" s="986"/>
      <c r="Q123" s="986"/>
      <c r="R123" s="986"/>
      <c r="S123" s="987"/>
      <c r="T123" s="4"/>
    </row>
    <row r="124" spans="1:20">
      <c r="A124" s="1429"/>
      <c r="B124" s="1429"/>
      <c r="C124" s="1653"/>
      <c r="D124" s="1653"/>
      <c r="E124" s="1653"/>
      <c r="F124" s="1653"/>
      <c r="G124" s="1653"/>
      <c r="H124" s="1653"/>
      <c r="I124" s="1653"/>
      <c r="J124" s="1653"/>
      <c r="K124" s="1714"/>
      <c r="L124" s="1714"/>
      <c r="M124" s="1714"/>
      <c r="N124" s="1714"/>
      <c r="O124" s="988" t="s">
        <v>1316</v>
      </c>
      <c r="P124" s="989"/>
      <c r="Q124" s="989"/>
      <c r="R124" s="989"/>
      <c r="S124" s="990"/>
      <c r="T124" s="4"/>
    </row>
    <row r="125" spans="1:20" ht="13.5" customHeight="1">
      <c r="A125" s="1446" t="s">
        <v>1317</v>
      </c>
      <c r="B125" s="1448"/>
      <c r="C125" s="1653"/>
      <c r="D125" s="1653"/>
      <c r="E125" s="1766"/>
      <c r="F125" s="1766"/>
      <c r="G125" s="1766"/>
      <c r="H125" s="1766"/>
      <c r="I125" s="1766"/>
      <c r="J125" s="1766"/>
      <c r="K125" s="1427" t="s">
        <v>973</v>
      </c>
      <c r="L125" s="1427"/>
      <c r="M125" s="1427"/>
      <c r="N125" s="1427"/>
      <c r="O125" s="985" t="s">
        <v>1315</v>
      </c>
      <c r="P125" s="986"/>
      <c r="Q125" s="986"/>
      <c r="R125" s="986"/>
      <c r="S125" s="987"/>
      <c r="T125" s="4"/>
    </row>
    <row r="126" spans="1:20">
      <c r="A126" s="1452"/>
      <c r="B126" s="1454"/>
      <c r="C126" s="1653"/>
      <c r="D126" s="1653"/>
      <c r="E126" s="1766"/>
      <c r="F126" s="1766"/>
      <c r="G126" s="1766"/>
      <c r="H126" s="1766"/>
      <c r="I126" s="1766"/>
      <c r="J126" s="1766"/>
      <c r="K126" s="1427"/>
      <c r="L126" s="1427"/>
      <c r="M126" s="1427"/>
      <c r="N126" s="1427"/>
      <c r="O126" s="991" t="s">
        <v>1316</v>
      </c>
      <c r="P126" s="992"/>
      <c r="Q126" s="992"/>
      <c r="R126" s="992"/>
      <c r="S126" s="993"/>
      <c r="T126" s="4"/>
    </row>
    <row r="127" spans="1:20">
      <c r="A127" s="1449"/>
      <c r="B127" s="1451"/>
      <c r="C127" s="1653"/>
      <c r="D127" s="1653"/>
      <c r="E127" s="1766"/>
      <c r="F127" s="1766"/>
      <c r="G127" s="1766"/>
      <c r="H127" s="1766"/>
      <c r="I127" s="1766"/>
      <c r="J127" s="1766"/>
      <c r="K127" s="1427"/>
      <c r="L127" s="1427"/>
      <c r="M127" s="1427"/>
      <c r="N127" s="1427"/>
      <c r="O127" s="988"/>
      <c r="P127" s="989"/>
      <c r="Q127" s="989"/>
      <c r="R127" s="989"/>
      <c r="S127" s="990"/>
      <c r="T127" s="4"/>
    </row>
    <row r="128" spans="1:20">
      <c r="R128" s="190"/>
      <c r="T128" s="4"/>
    </row>
    <row r="129" spans="1:22">
      <c r="A129" s="205" t="s">
        <v>138</v>
      </c>
      <c r="B129" s="541" t="s">
        <v>1322</v>
      </c>
      <c r="C129" s="541"/>
      <c r="D129" s="541"/>
      <c r="E129" s="541"/>
      <c r="F129" s="541"/>
      <c r="G129" s="541"/>
      <c r="H129" s="541"/>
      <c r="I129" s="541"/>
      <c r="J129" s="541"/>
      <c r="K129" s="541"/>
      <c r="L129" s="541"/>
      <c r="M129" s="541"/>
      <c r="N129" s="541"/>
      <c r="O129" s="541"/>
      <c r="P129" s="541"/>
      <c r="Q129" s="541"/>
      <c r="R129" s="541"/>
      <c r="S129" s="541"/>
    </row>
    <row r="130" spans="1:22" ht="13.5" customHeight="1">
      <c r="A130" s="205" t="s">
        <v>1323</v>
      </c>
      <c r="B130" s="1480" t="s">
        <v>974</v>
      </c>
      <c r="C130" s="1480"/>
      <c r="D130" s="1480"/>
      <c r="E130" s="1480"/>
      <c r="F130" s="1480"/>
      <c r="G130" s="1480"/>
      <c r="H130" s="1480"/>
      <c r="I130" s="1480"/>
      <c r="J130" s="1480"/>
      <c r="K130" s="1480"/>
      <c r="L130" s="1480"/>
      <c r="M130" s="1480"/>
      <c r="N130" s="1480"/>
      <c r="O130" s="1480"/>
      <c r="P130" s="1480"/>
      <c r="Q130" s="1480"/>
      <c r="R130" s="1480"/>
      <c r="S130" s="1480"/>
    </row>
    <row r="131" spans="1:22">
      <c r="A131" s="541"/>
      <c r="B131" s="1480"/>
      <c r="C131" s="1480"/>
      <c r="D131" s="1480"/>
      <c r="E131" s="1480"/>
      <c r="F131" s="1480"/>
      <c r="G131" s="1480"/>
      <c r="H131" s="1480"/>
      <c r="I131" s="1480"/>
      <c r="J131" s="1480"/>
      <c r="K131" s="1480"/>
      <c r="L131" s="1480"/>
      <c r="M131" s="1480"/>
      <c r="N131" s="1480"/>
      <c r="O131" s="1480"/>
      <c r="P131" s="1480"/>
      <c r="Q131" s="1480"/>
      <c r="R131" s="1480"/>
      <c r="S131" s="1480"/>
    </row>
    <row r="132" spans="1:22">
      <c r="A132" s="205" t="s">
        <v>993</v>
      </c>
      <c r="B132" s="368" t="s">
        <v>1324</v>
      </c>
      <c r="C132" s="541"/>
      <c r="D132" s="541"/>
      <c r="E132" s="541"/>
      <c r="F132" s="541"/>
      <c r="G132" s="541"/>
      <c r="H132" s="541"/>
      <c r="I132" s="541"/>
      <c r="J132" s="541"/>
      <c r="K132" s="541"/>
      <c r="L132" s="541"/>
      <c r="M132" s="541"/>
      <c r="N132" s="541"/>
      <c r="O132" s="541"/>
      <c r="P132" s="541"/>
      <c r="Q132" s="541"/>
      <c r="R132" s="541"/>
      <c r="S132" s="541"/>
    </row>
    <row r="133" spans="1:22" ht="13.5" customHeight="1">
      <c r="A133" s="205" t="s">
        <v>675</v>
      </c>
      <c r="B133" s="1425" t="s">
        <v>718</v>
      </c>
      <c r="C133" s="1425"/>
      <c r="D133" s="1425"/>
      <c r="E133" s="1425"/>
      <c r="F133" s="1425"/>
      <c r="G133" s="1425"/>
      <c r="H133" s="1425"/>
      <c r="I133" s="1425"/>
      <c r="J133" s="1425"/>
      <c r="K133" s="1425"/>
      <c r="L133" s="1425"/>
      <c r="M133" s="1425"/>
      <c r="N133" s="1425"/>
      <c r="O133" s="1425"/>
      <c r="P133" s="1425"/>
      <c r="Q133" s="1425"/>
      <c r="R133" s="1425"/>
      <c r="S133" s="1425"/>
    </row>
    <row r="134" spans="1:22">
      <c r="A134" s="541"/>
      <c r="B134" s="1425"/>
      <c r="C134" s="1425"/>
      <c r="D134" s="1425"/>
      <c r="E134" s="1425"/>
      <c r="F134" s="1425"/>
      <c r="G134" s="1425"/>
      <c r="H134" s="1425"/>
      <c r="I134" s="1425"/>
      <c r="J134" s="1425"/>
      <c r="K134" s="1425"/>
      <c r="L134" s="1425"/>
      <c r="M134" s="1425"/>
      <c r="N134" s="1425"/>
      <c r="O134" s="1425"/>
      <c r="P134" s="1425"/>
      <c r="Q134" s="1425"/>
      <c r="R134" s="1425"/>
      <c r="S134" s="1425"/>
    </row>
    <row r="135" spans="1:22">
      <c r="A135" s="205" t="s">
        <v>117</v>
      </c>
      <c r="B135" s="1480" t="s">
        <v>1325</v>
      </c>
      <c r="C135" s="1480"/>
      <c r="D135" s="1480"/>
      <c r="E135" s="1480"/>
      <c r="F135" s="1480"/>
      <c r="G135" s="1480"/>
      <c r="H135" s="1480"/>
      <c r="I135" s="1480"/>
      <c r="J135" s="1480"/>
      <c r="K135" s="1480"/>
      <c r="L135" s="1480"/>
      <c r="M135" s="1480"/>
      <c r="N135" s="1480"/>
      <c r="O135" s="1480"/>
      <c r="P135" s="1480"/>
      <c r="Q135" s="1480"/>
      <c r="R135" s="1480"/>
      <c r="S135" s="1480"/>
    </row>
    <row r="136" spans="1:22">
      <c r="A136" s="541"/>
      <c r="B136" s="1480"/>
      <c r="C136" s="1480"/>
      <c r="D136" s="1480"/>
      <c r="E136" s="1480"/>
      <c r="F136" s="1480"/>
      <c r="G136" s="1480"/>
      <c r="H136" s="1480"/>
      <c r="I136" s="1480"/>
      <c r="J136" s="1480"/>
      <c r="K136" s="1480"/>
      <c r="L136" s="1480"/>
      <c r="M136" s="1480"/>
      <c r="N136" s="1480"/>
      <c r="O136" s="1480"/>
      <c r="P136" s="1480"/>
      <c r="Q136" s="1480"/>
      <c r="R136" s="1480"/>
      <c r="S136" s="1480"/>
    </row>
    <row r="137" spans="1:22">
      <c r="A137" s="541"/>
      <c r="B137" s="1480"/>
      <c r="C137" s="1480"/>
      <c r="D137" s="1480"/>
      <c r="E137" s="1480"/>
      <c r="F137" s="1480"/>
      <c r="G137" s="1480"/>
      <c r="H137" s="1480"/>
      <c r="I137" s="1480"/>
      <c r="J137" s="1480"/>
      <c r="K137" s="1480"/>
      <c r="L137" s="1480"/>
      <c r="M137" s="1480"/>
      <c r="N137" s="1480"/>
      <c r="O137" s="1480"/>
      <c r="P137" s="1480"/>
      <c r="Q137" s="1480"/>
      <c r="R137" s="1480"/>
      <c r="S137" s="1480"/>
    </row>
    <row r="138" spans="1:22">
      <c r="A138" s="205" t="s">
        <v>121</v>
      </c>
      <c r="B138" s="541" t="s">
        <v>118</v>
      </c>
      <c r="C138" s="541"/>
      <c r="D138" s="541"/>
      <c r="E138" s="541"/>
      <c r="F138" s="541"/>
      <c r="G138" s="541"/>
      <c r="H138" s="541"/>
      <c r="I138" s="541"/>
      <c r="J138" s="541"/>
      <c r="K138" s="541"/>
      <c r="L138" s="541"/>
      <c r="M138" s="541"/>
      <c r="N138" s="541"/>
      <c r="O138" s="541"/>
      <c r="P138" s="541"/>
      <c r="Q138" s="541"/>
      <c r="R138" s="541"/>
      <c r="S138" s="541"/>
    </row>
    <row r="139" spans="1:22">
      <c r="A139" s="205"/>
      <c r="B139" s="541"/>
      <c r="C139" s="541"/>
      <c r="D139" s="541"/>
      <c r="E139" s="541"/>
      <c r="F139" s="541"/>
      <c r="G139" s="541"/>
      <c r="H139" s="541"/>
      <c r="I139" s="541"/>
      <c r="J139" s="541"/>
      <c r="K139" s="541"/>
      <c r="L139" s="541"/>
      <c r="M139" s="541"/>
      <c r="N139" s="541"/>
      <c r="O139" s="541"/>
      <c r="P139" s="541"/>
      <c r="Q139" s="541"/>
      <c r="R139" s="541"/>
      <c r="S139" s="541"/>
    </row>
    <row r="140" spans="1:22" s="519" customFormat="1">
      <c r="A140" s="205"/>
      <c r="T140" s="520"/>
    </row>
    <row r="141" spans="1:22">
      <c r="A141" s="1392" t="str">
        <f>CONCATENATE("（様式-",INDEX(発注者入力シート!$B$32:$G$35,MATCH(発注者入力シート!M7,発注者入力シート!$C$32:$C$35,0),4),"）")</f>
        <v>（様式-７）</v>
      </c>
      <c r="B141" s="1392"/>
      <c r="C141" s="1392"/>
      <c r="D141" s="1392"/>
      <c r="E141" s="1392"/>
      <c r="F141" s="1392"/>
      <c r="S141" s="1102" t="s">
        <v>1443</v>
      </c>
      <c r="T141" s="142"/>
      <c r="U141" s="4" t="s">
        <v>393</v>
      </c>
    </row>
    <row r="142" spans="1:22">
      <c r="A142" s="1392" t="str">
        <f>CONCATENATE("評価項目",INDEX(発注者入力シート!$B$32:$G$35,MATCH(発注者入力シート!M7,発注者入力シート!$C$32:$C$35,0),5),"-",INDEX(発注者入力シート!$B$32:$G$35,MATCH(発注者入力シート!M7,発注者入力シート!$C$32:$C$35,0),6))</f>
        <v>評価項目（３）-②</v>
      </c>
      <c r="B142" s="1392"/>
      <c r="C142" s="1392"/>
      <c r="D142" s="1392"/>
      <c r="E142" s="1392"/>
      <c r="Q142" s="1540" t="str">
        <f>IF(INDEX(発注者入力シート!$B$20:$G$47,MATCH(発注者入力シート!M7,発注者入力シート!$C$20:$C$47,0),3)="","",INDEX(発注者入力シート!$B$20:$G$47,MATCH(発注者入力シート!M7,発注者入力シート!$C$20:$C$47,0),3))</f>
        <v/>
      </c>
      <c r="R142" s="1540"/>
      <c r="S142" s="1540"/>
      <c r="T142" s="260"/>
      <c r="U142" s="4" t="s">
        <v>394</v>
      </c>
    </row>
    <row r="143" spans="1:22" ht="14">
      <c r="A143" s="1495" t="s">
        <v>39</v>
      </c>
      <c r="B143" s="1495"/>
      <c r="C143" s="1495"/>
      <c r="D143" s="1495"/>
      <c r="E143" s="1495"/>
      <c r="F143" s="1495"/>
      <c r="G143" s="1495"/>
      <c r="H143" s="1495"/>
      <c r="I143" s="1495"/>
      <c r="J143" s="1495"/>
      <c r="K143" s="1495"/>
      <c r="L143" s="1495"/>
      <c r="M143" s="1495"/>
      <c r="N143" s="1495"/>
      <c r="O143" s="1495"/>
      <c r="P143" s="1495"/>
      <c r="Q143" s="1495"/>
      <c r="R143" s="1495"/>
      <c r="S143" s="1495"/>
      <c r="T143" s="272"/>
      <c r="U143" s="147"/>
      <c r="V143" s="4" t="s">
        <v>401</v>
      </c>
    </row>
    <row r="144" spans="1:22">
      <c r="A144" s="4" t="s">
        <v>159</v>
      </c>
      <c r="D144" s="1404" t="s">
        <v>801</v>
      </c>
      <c r="E144" s="1404"/>
      <c r="F144" s="1403" t="str">
        <f>IF(企業入力シート!C5="","",企業入力シート!C5)</f>
        <v>○○共同企業体</v>
      </c>
      <c r="G144" s="1403"/>
      <c r="H144" s="1403"/>
      <c r="I144" s="1403"/>
      <c r="J144" s="1403"/>
      <c r="K144" s="1403"/>
      <c r="L144" s="1403"/>
      <c r="M144" s="1403"/>
      <c r="N144" s="1403"/>
      <c r="O144" s="1403"/>
      <c r="P144" s="1403"/>
      <c r="Q144" s="1403"/>
      <c r="R144" s="1403"/>
      <c r="S144" s="1403"/>
      <c r="T144" s="259"/>
      <c r="U144" s="135"/>
      <c r="V144" s="4" t="s">
        <v>396</v>
      </c>
    </row>
    <row r="145" spans="1:22">
      <c r="U145" s="190"/>
    </row>
    <row r="146" spans="1:22" ht="13.5" customHeight="1">
      <c r="A146" s="1549" t="s">
        <v>1386</v>
      </c>
      <c r="B146" s="1759" t="s">
        <v>1389</v>
      </c>
      <c r="C146" s="1759"/>
      <c r="D146" s="1759"/>
      <c r="E146" s="1759"/>
      <c r="F146" s="1767" t="str">
        <f>$F$6</f>
        <v>平成25年度から入札公告日前日までに完成及び引き渡しが完了した、国（公団の後継会社、公社を含む）、都道府県（公社を含む）、市町村（企業団、事務組合等含む）の発注工事</v>
      </c>
      <c r="G146" s="1767"/>
      <c r="H146" s="1767"/>
      <c r="I146" s="1767"/>
      <c r="J146" s="1767"/>
      <c r="K146" s="1767"/>
      <c r="L146" s="1767"/>
      <c r="M146" s="1767"/>
      <c r="N146" s="1767"/>
      <c r="O146" s="1767"/>
      <c r="P146" s="1767"/>
      <c r="Q146" s="1767"/>
      <c r="R146" s="1767"/>
      <c r="S146" s="1767"/>
      <c r="T146" s="222"/>
      <c r="U146" s="4" t="s">
        <v>397</v>
      </c>
    </row>
    <row r="147" spans="1:22" ht="33.5" customHeight="1">
      <c r="A147" s="1550"/>
      <c r="B147" s="1759"/>
      <c r="C147" s="1759"/>
      <c r="D147" s="1759"/>
      <c r="E147" s="1759"/>
      <c r="F147" s="1767"/>
      <c r="G147" s="1767"/>
      <c r="H147" s="1767"/>
      <c r="I147" s="1767"/>
      <c r="J147" s="1767"/>
      <c r="K147" s="1767"/>
      <c r="L147" s="1767"/>
      <c r="M147" s="1767"/>
      <c r="N147" s="1767"/>
      <c r="O147" s="1767"/>
      <c r="P147" s="1767"/>
      <c r="Q147" s="1767"/>
      <c r="R147" s="1767"/>
      <c r="S147" s="1767"/>
      <c r="T147" s="222"/>
      <c r="U147" s="137"/>
      <c r="V147" s="4" t="s">
        <v>398</v>
      </c>
    </row>
    <row r="148" spans="1:22" ht="13.5" customHeight="1">
      <c r="A148" s="1550"/>
      <c r="B148" s="1429" t="s">
        <v>1388</v>
      </c>
      <c r="C148" s="1429"/>
      <c r="D148" s="1429"/>
      <c r="E148" s="1429"/>
      <c r="F148" s="1767" t="str">
        <f>$F$8</f>
        <v>1契約で税込み最終金額が1億8千万円以上で上水道または工業用水道設備の中央監視システムの新設または更新を含む工事（修繕、点検は除く）の完成及び引き渡しが完了した工事</v>
      </c>
      <c r="G148" s="1767"/>
      <c r="H148" s="1767"/>
      <c r="I148" s="1767"/>
      <c r="J148" s="1767"/>
      <c r="K148" s="1767"/>
      <c r="L148" s="1767"/>
      <c r="M148" s="1767"/>
      <c r="N148" s="1767"/>
      <c r="O148" s="1767"/>
      <c r="P148" s="1767"/>
      <c r="Q148" s="1767"/>
      <c r="R148" s="1767"/>
      <c r="S148" s="1767"/>
      <c r="T148" s="140"/>
      <c r="U148" s="138"/>
      <c r="V148" s="4" t="s">
        <v>396</v>
      </c>
    </row>
    <row r="149" spans="1:22">
      <c r="A149" s="1550"/>
      <c r="B149" s="1429"/>
      <c r="C149" s="1429"/>
      <c r="D149" s="1429"/>
      <c r="E149" s="1429"/>
      <c r="F149" s="1767"/>
      <c r="G149" s="1767"/>
      <c r="H149" s="1767"/>
      <c r="I149" s="1767"/>
      <c r="J149" s="1767"/>
      <c r="K149" s="1767"/>
      <c r="L149" s="1767"/>
      <c r="M149" s="1767"/>
      <c r="N149" s="1767"/>
      <c r="O149" s="1767"/>
      <c r="P149" s="1767"/>
      <c r="Q149" s="1767"/>
      <c r="R149" s="1767"/>
      <c r="S149" s="1767"/>
      <c r="T149" s="140"/>
      <c r="U149" s="209"/>
      <c r="V149" s="4" t="s">
        <v>403</v>
      </c>
    </row>
    <row r="150" spans="1:22">
      <c r="A150" s="1550"/>
      <c r="B150" s="1429"/>
      <c r="C150" s="1429"/>
      <c r="D150" s="1429"/>
      <c r="E150" s="1429"/>
      <c r="F150" s="1767"/>
      <c r="G150" s="1767"/>
      <c r="H150" s="1767"/>
      <c r="I150" s="1767"/>
      <c r="J150" s="1767"/>
      <c r="K150" s="1767"/>
      <c r="L150" s="1767"/>
      <c r="M150" s="1767"/>
      <c r="N150" s="1767"/>
      <c r="O150" s="1767"/>
      <c r="P150" s="1767"/>
      <c r="Q150" s="1767"/>
      <c r="R150" s="1767"/>
      <c r="S150" s="1767"/>
      <c r="T150" s="141"/>
    </row>
    <row r="151" spans="1:22">
      <c r="A151" s="1550"/>
      <c r="B151" s="1611" t="s">
        <v>155</v>
      </c>
      <c r="C151" s="1611"/>
      <c r="D151" s="1611"/>
      <c r="E151" s="1611"/>
      <c r="F151" s="1768" t="str">
        <f>$F$11</f>
        <v>通信設備工事</v>
      </c>
      <c r="G151" s="1768"/>
      <c r="H151" s="1768"/>
      <c r="I151" s="1768"/>
      <c r="J151" s="1768"/>
      <c r="K151" s="1768"/>
      <c r="L151" s="1768"/>
      <c r="M151" s="1768"/>
      <c r="N151" s="1768"/>
      <c r="O151" s="1768"/>
      <c r="P151" s="1768"/>
      <c r="Q151" s="1768"/>
      <c r="R151" s="1768"/>
      <c r="S151" s="1768"/>
      <c r="T151" s="646"/>
    </row>
    <row r="152" spans="1:22">
      <c r="A152" s="1551"/>
      <c r="B152" s="1611" t="s">
        <v>216</v>
      </c>
      <c r="C152" s="1611"/>
      <c r="D152" s="1611"/>
      <c r="E152" s="1611"/>
      <c r="F152" s="1768" t="str">
        <f>$F$12</f>
        <v>電気通信工事</v>
      </c>
      <c r="G152" s="1768"/>
      <c r="H152" s="1768"/>
      <c r="I152" s="1768"/>
      <c r="J152" s="1768"/>
      <c r="K152" s="1768"/>
      <c r="L152" s="1768"/>
      <c r="M152" s="1768"/>
      <c r="N152" s="1768"/>
      <c r="O152" s="1768"/>
      <c r="P152" s="1768"/>
      <c r="Q152" s="1768"/>
      <c r="R152" s="1768"/>
      <c r="S152" s="1768"/>
      <c r="T152" s="646"/>
    </row>
    <row r="153" spans="1:22">
      <c r="A153" s="1429" t="s">
        <v>40</v>
      </c>
      <c r="B153" s="1429"/>
      <c r="C153" s="1429"/>
      <c r="D153" s="1429"/>
      <c r="E153" s="1528"/>
      <c r="F153" s="1053" t="s">
        <v>208</v>
      </c>
      <c r="G153" s="1756" t="str">
        <f>IF(企業入力シート!C26="","",企業入力シート!C26)</f>
        <v/>
      </c>
      <c r="H153" s="1757"/>
      <c r="I153" s="1757"/>
      <c r="J153" s="1757"/>
      <c r="K153" s="1757"/>
      <c r="L153" s="1758"/>
      <c r="M153" s="156"/>
      <c r="N153" s="134"/>
      <c r="O153" s="134"/>
      <c r="P153" s="134"/>
      <c r="Q153" s="134"/>
      <c r="R153" s="134"/>
      <c r="S153" s="134"/>
      <c r="T153" s="141"/>
    </row>
    <row r="154" spans="1:22">
      <c r="A154" s="1472" t="s">
        <v>885</v>
      </c>
      <c r="B154" s="1479"/>
      <c r="C154" s="1479"/>
      <c r="D154" s="1479"/>
      <c r="E154" s="1473"/>
      <c r="F154" s="1589" t="s">
        <v>888</v>
      </c>
      <c r="G154" s="1590"/>
      <c r="H154" s="1590"/>
      <c r="I154" s="1590"/>
      <c r="J154" s="1590"/>
      <c r="K154" s="1590"/>
      <c r="L154" s="1590"/>
      <c r="M154" s="1591" t="s">
        <v>889</v>
      </c>
      <c r="N154" s="1591"/>
      <c r="O154" s="1591"/>
      <c r="P154" s="1591"/>
      <c r="Q154" s="1591"/>
      <c r="R154" s="1591"/>
      <c r="S154" s="1591"/>
      <c r="T154" s="141"/>
      <c r="U154" s="149" t="s">
        <v>399</v>
      </c>
    </row>
    <row r="155" spans="1:22" ht="13.5" customHeight="1">
      <c r="A155" s="1549" t="s">
        <v>29</v>
      </c>
      <c r="B155" s="1446" t="s">
        <v>30</v>
      </c>
      <c r="C155" s="1447"/>
      <c r="D155" s="1447"/>
      <c r="E155" s="1448"/>
      <c r="F155" s="1408"/>
      <c r="G155" s="1409"/>
      <c r="H155" s="1409"/>
      <c r="I155" s="1409"/>
      <c r="J155" s="1409"/>
      <c r="K155" s="1409"/>
      <c r="L155" s="1410"/>
      <c r="M155" s="1408"/>
      <c r="N155" s="1409"/>
      <c r="O155" s="1409"/>
      <c r="P155" s="1409"/>
      <c r="Q155" s="1409"/>
      <c r="R155" s="1409"/>
      <c r="S155" s="1410"/>
      <c r="T155" s="141"/>
      <c r="U155" s="149" t="s">
        <v>400</v>
      </c>
    </row>
    <row r="156" spans="1:22">
      <c r="A156" s="1550"/>
      <c r="B156" s="1452"/>
      <c r="C156" s="1453"/>
      <c r="D156" s="1453"/>
      <c r="E156" s="1454"/>
      <c r="F156" s="1411"/>
      <c r="G156" s="1412"/>
      <c r="H156" s="1412"/>
      <c r="I156" s="1412"/>
      <c r="J156" s="1412"/>
      <c r="K156" s="1412"/>
      <c r="L156" s="1413"/>
      <c r="M156" s="1411"/>
      <c r="N156" s="1412"/>
      <c r="O156" s="1412"/>
      <c r="P156" s="1412"/>
      <c r="Q156" s="1412"/>
      <c r="R156" s="1412"/>
      <c r="S156" s="1413"/>
      <c r="T156" s="257"/>
      <c r="U156" s="149" t="s">
        <v>855</v>
      </c>
    </row>
    <row r="157" spans="1:22">
      <c r="A157" s="1550"/>
      <c r="B157" s="1452"/>
      <c r="C157" s="1453"/>
      <c r="D157" s="1453"/>
      <c r="E157" s="1454"/>
      <c r="F157" s="1411"/>
      <c r="G157" s="1412"/>
      <c r="H157" s="1412"/>
      <c r="I157" s="1412"/>
      <c r="J157" s="1412"/>
      <c r="K157" s="1412"/>
      <c r="L157" s="1413"/>
      <c r="M157" s="1411"/>
      <c r="N157" s="1412"/>
      <c r="O157" s="1412"/>
      <c r="P157" s="1412"/>
      <c r="Q157" s="1412"/>
      <c r="R157" s="1412"/>
      <c r="S157" s="1413"/>
      <c r="T157" s="257"/>
    </row>
    <row r="158" spans="1:22">
      <c r="A158" s="1550"/>
      <c r="B158" s="1449"/>
      <c r="C158" s="1450"/>
      <c r="D158" s="1450"/>
      <c r="E158" s="1451"/>
      <c r="F158" s="1414"/>
      <c r="G158" s="1415"/>
      <c r="H158" s="1415"/>
      <c r="I158" s="1415"/>
      <c r="J158" s="1415"/>
      <c r="K158" s="1415"/>
      <c r="L158" s="1416"/>
      <c r="M158" s="1414"/>
      <c r="N158" s="1415"/>
      <c r="O158" s="1415"/>
      <c r="P158" s="1415"/>
      <c r="Q158" s="1415"/>
      <c r="R158" s="1415"/>
      <c r="S158" s="1416"/>
      <c r="T158" s="257"/>
    </row>
    <row r="159" spans="1:22" ht="19.5" customHeight="1">
      <c r="A159" s="1550"/>
      <c r="B159" s="1449" t="s">
        <v>1328</v>
      </c>
      <c r="C159" s="1450"/>
      <c r="D159" s="1450"/>
      <c r="E159" s="1451"/>
      <c r="F159" s="1430"/>
      <c r="G159" s="1428"/>
      <c r="H159" s="1428"/>
      <c r="I159" s="1428"/>
      <c r="J159" s="1428"/>
      <c r="K159" s="1428"/>
      <c r="L159" s="1566"/>
      <c r="M159" s="1430"/>
      <c r="N159" s="1428"/>
      <c r="O159" s="1428"/>
      <c r="P159" s="1428"/>
      <c r="Q159" s="1428"/>
      <c r="R159" s="1428"/>
      <c r="S159" s="1566"/>
      <c r="T159" s="631"/>
      <c r="U159" s="149"/>
    </row>
    <row r="160" spans="1:22" ht="19.5" customHeight="1">
      <c r="A160" s="1550"/>
      <c r="B160" s="1472" t="s">
        <v>24</v>
      </c>
      <c r="C160" s="1479"/>
      <c r="D160" s="1479"/>
      <c r="E160" s="1473"/>
      <c r="F160" s="1722"/>
      <c r="G160" s="1723"/>
      <c r="H160" s="1723"/>
      <c r="I160" s="1723"/>
      <c r="J160" s="1723"/>
      <c r="K160" s="1723"/>
      <c r="L160" s="1724"/>
      <c r="M160" s="1722"/>
      <c r="N160" s="1723"/>
      <c r="O160" s="1723"/>
      <c r="P160" s="1723"/>
      <c r="Q160" s="1723"/>
      <c r="R160" s="1723"/>
      <c r="S160" s="1724"/>
      <c r="T160" s="146" t="s">
        <v>1265</v>
      </c>
      <c r="U160" s="4" t="s">
        <v>1266</v>
      </c>
    </row>
    <row r="161" spans="1:26">
      <c r="A161" s="1550"/>
      <c r="B161" s="1446" t="s">
        <v>31</v>
      </c>
      <c r="C161" s="1447"/>
      <c r="D161" s="1447"/>
      <c r="E161" s="1448"/>
      <c r="F161" s="1760"/>
      <c r="G161" s="1761"/>
      <c r="H161" s="1761"/>
      <c r="I161" s="1761"/>
      <c r="J161" s="1761"/>
      <c r="K161" s="1761"/>
      <c r="L161" s="1761"/>
      <c r="M161" s="1760"/>
      <c r="N161" s="1761"/>
      <c r="O161" s="1761"/>
      <c r="P161" s="1761"/>
      <c r="Q161" s="1761"/>
      <c r="R161" s="1761"/>
      <c r="S161" s="1762"/>
      <c r="T161" s="232"/>
    </row>
    <row r="162" spans="1:26">
      <c r="A162" s="1550"/>
      <c r="B162" s="1449"/>
      <c r="C162" s="1450"/>
      <c r="D162" s="1450"/>
      <c r="E162" s="1451"/>
      <c r="F162" s="1582"/>
      <c r="G162" s="1583"/>
      <c r="H162" s="1583"/>
      <c r="I162" s="1583"/>
      <c r="J162" s="1583"/>
      <c r="K162" s="1583"/>
      <c r="L162" s="1583"/>
      <c r="M162" s="1582"/>
      <c r="N162" s="1583"/>
      <c r="O162" s="1583"/>
      <c r="P162" s="1583"/>
      <c r="Q162" s="1583"/>
      <c r="R162" s="1583"/>
      <c r="S162" s="1584"/>
      <c r="T162" s="232"/>
      <c r="U162" s="605" t="s">
        <v>1057</v>
      </c>
      <c r="V162" s="146"/>
    </row>
    <row r="163" spans="1:26" ht="19.5" customHeight="1">
      <c r="A163" s="1550"/>
      <c r="B163" s="1485" t="s">
        <v>891</v>
      </c>
      <c r="C163" s="1486"/>
      <c r="D163" s="1486"/>
      <c r="E163" s="1487"/>
      <c r="F163" s="1579"/>
      <c r="G163" s="1580"/>
      <c r="H163" s="1580"/>
      <c r="I163" s="1580"/>
      <c r="J163" s="1580"/>
      <c r="K163" s="1580"/>
      <c r="L163" s="641" t="s">
        <v>1175</v>
      </c>
      <c r="M163" s="1579"/>
      <c r="N163" s="1580"/>
      <c r="O163" s="1580"/>
      <c r="P163" s="1580"/>
      <c r="Q163" s="1580"/>
      <c r="R163" s="1580"/>
      <c r="S163" s="641" t="s">
        <v>1176</v>
      </c>
      <c r="T163" s="1005"/>
      <c r="U163" s="4" t="s">
        <v>1058</v>
      </c>
      <c r="V163" s="146"/>
    </row>
    <row r="164" spans="1:26" ht="19.5" customHeight="1">
      <c r="A164" s="1550"/>
      <c r="B164" s="1585" t="s">
        <v>1062</v>
      </c>
      <c r="C164" s="1586"/>
      <c r="D164" s="1586"/>
      <c r="E164" s="197" t="s">
        <v>269</v>
      </c>
      <c r="F164" s="1031"/>
      <c r="G164" s="375"/>
      <c r="H164" s="377" t="s">
        <v>509</v>
      </c>
      <c r="I164" s="375"/>
      <c r="J164" s="377" t="s">
        <v>512</v>
      </c>
      <c r="K164" s="375"/>
      <c r="L164" s="380" t="s">
        <v>510</v>
      </c>
      <c r="M164" s="1031"/>
      <c r="N164" s="375"/>
      <c r="O164" s="377" t="s">
        <v>509</v>
      </c>
      <c r="P164" s="375"/>
      <c r="Q164" s="377" t="s">
        <v>512</v>
      </c>
      <c r="R164" s="375"/>
      <c r="S164" s="380" t="s">
        <v>510</v>
      </c>
      <c r="T164" s="263"/>
      <c r="U164" s="606">
        <v>44044</v>
      </c>
      <c r="V164" s="607" t="s">
        <v>1059</v>
      </c>
      <c r="Z164" s="4" t="s">
        <v>508</v>
      </c>
    </row>
    <row r="165" spans="1:26" ht="19.5" customHeight="1">
      <c r="A165" s="1550"/>
      <c r="B165" s="1587"/>
      <c r="C165" s="1588"/>
      <c r="D165" s="1588"/>
      <c r="E165" s="200" t="s">
        <v>270</v>
      </c>
      <c r="F165" s="1032"/>
      <c r="G165" s="376"/>
      <c r="H165" s="378" t="s">
        <v>509</v>
      </c>
      <c r="I165" s="376"/>
      <c r="J165" s="378" t="s">
        <v>513</v>
      </c>
      <c r="K165" s="376"/>
      <c r="L165" s="381" t="s">
        <v>510</v>
      </c>
      <c r="M165" s="1032"/>
      <c r="N165" s="376"/>
      <c r="O165" s="378" t="s">
        <v>509</v>
      </c>
      <c r="P165" s="376"/>
      <c r="Q165" s="378" t="s">
        <v>513</v>
      </c>
      <c r="R165" s="376"/>
      <c r="S165" s="381" t="s">
        <v>510</v>
      </c>
      <c r="T165" s="263"/>
      <c r="U165" s="4" t="s">
        <v>1060</v>
      </c>
      <c r="V165" s="146"/>
      <c r="Z165" s="4" t="s">
        <v>1259</v>
      </c>
    </row>
    <row r="166" spans="1:26" ht="19.5" customHeight="1">
      <c r="A166" s="1550"/>
      <c r="B166" s="1446" t="s">
        <v>41</v>
      </c>
      <c r="C166" s="1447"/>
      <c r="D166" s="1447"/>
      <c r="E166" s="197" t="s">
        <v>269</v>
      </c>
      <c r="F166" s="1033"/>
      <c r="G166" s="375"/>
      <c r="H166" s="377" t="s">
        <v>509</v>
      </c>
      <c r="I166" s="375"/>
      <c r="J166" s="377" t="s">
        <v>512</v>
      </c>
      <c r="K166" s="375"/>
      <c r="L166" s="380" t="s">
        <v>510</v>
      </c>
      <c r="M166" s="1033"/>
      <c r="N166" s="375"/>
      <c r="O166" s="377" t="s">
        <v>509</v>
      </c>
      <c r="P166" s="375"/>
      <c r="Q166" s="377" t="s">
        <v>512</v>
      </c>
      <c r="R166" s="375"/>
      <c r="S166" s="380" t="s">
        <v>510</v>
      </c>
      <c r="T166" s="263"/>
      <c r="U166" s="608">
        <f>U164</f>
        <v>44044</v>
      </c>
      <c r="V166" s="146"/>
    </row>
    <row r="167" spans="1:26" ht="19.5" customHeight="1">
      <c r="A167" s="1550"/>
      <c r="B167" s="1449"/>
      <c r="C167" s="1450"/>
      <c r="D167" s="1450"/>
      <c r="E167" s="200" t="s">
        <v>270</v>
      </c>
      <c r="F167" s="1034"/>
      <c r="G167" s="376"/>
      <c r="H167" s="378" t="s">
        <v>509</v>
      </c>
      <c r="I167" s="376"/>
      <c r="J167" s="378" t="s">
        <v>513</v>
      </c>
      <c r="K167" s="376"/>
      <c r="L167" s="381" t="s">
        <v>510</v>
      </c>
      <c r="M167" s="1034"/>
      <c r="N167" s="376"/>
      <c r="O167" s="378" t="s">
        <v>509</v>
      </c>
      <c r="P167" s="376"/>
      <c r="Q167" s="378" t="s">
        <v>513</v>
      </c>
      <c r="R167" s="376"/>
      <c r="S167" s="381" t="s">
        <v>510</v>
      </c>
      <c r="T167" s="263"/>
    </row>
    <row r="168" spans="1:26" ht="19.5" customHeight="1">
      <c r="A168" s="1550"/>
      <c r="B168" s="1472" t="s">
        <v>42</v>
      </c>
      <c r="C168" s="1479"/>
      <c r="D168" s="1479"/>
      <c r="E168" s="1473"/>
      <c r="F168" s="1749"/>
      <c r="G168" s="1750"/>
      <c r="H168" s="1750"/>
      <c r="I168" s="1750"/>
      <c r="J168" s="1750"/>
      <c r="K168" s="1750"/>
      <c r="L168" s="1751"/>
      <c r="M168" s="1749"/>
      <c r="N168" s="1750"/>
      <c r="O168" s="1750"/>
      <c r="P168" s="1750"/>
      <c r="Q168" s="1750"/>
      <c r="R168" s="1750"/>
      <c r="S168" s="1751"/>
      <c r="T168" s="264"/>
    </row>
    <row r="169" spans="1:26" ht="19.5" customHeight="1">
      <c r="A169" s="1550"/>
      <c r="B169" s="1446" t="s">
        <v>32</v>
      </c>
      <c r="C169" s="1447"/>
      <c r="D169" s="1447"/>
      <c r="E169" s="1448"/>
      <c r="F169" s="1726"/>
      <c r="G169" s="1727"/>
      <c r="H169" s="1727"/>
      <c r="I169" s="1727"/>
      <c r="J169" s="1727"/>
      <c r="K169" s="1727"/>
      <c r="L169" s="1728"/>
      <c r="M169" s="1726"/>
      <c r="N169" s="1727"/>
      <c r="O169" s="1727"/>
      <c r="P169" s="1727"/>
      <c r="Q169" s="1727"/>
      <c r="R169" s="1727"/>
      <c r="S169" s="1728"/>
      <c r="T169" s="141"/>
    </row>
    <row r="170" spans="1:26" ht="19.5" customHeight="1">
      <c r="A170" s="1550"/>
      <c r="B170" s="1570" t="s">
        <v>717</v>
      </c>
      <c r="C170" s="1571"/>
      <c r="D170" s="1571"/>
      <c r="E170" s="1572"/>
      <c r="F170" s="1726"/>
      <c r="G170" s="1727"/>
      <c r="H170" s="1727"/>
      <c r="I170" s="1727"/>
      <c r="J170" s="1727"/>
      <c r="K170" s="1727"/>
      <c r="L170" s="1728"/>
      <c r="M170" s="1726"/>
      <c r="N170" s="1727"/>
      <c r="O170" s="1727"/>
      <c r="P170" s="1727"/>
      <c r="Q170" s="1727"/>
      <c r="R170" s="1727"/>
      <c r="S170" s="1728"/>
      <c r="T170" s="141"/>
    </row>
    <row r="171" spans="1:26" ht="19.5" customHeight="1">
      <c r="A171" s="1550"/>
      <c r="B171" s="1718" t="s">
        <v>155</v>
      </c>
      <c r="C171" s="1718"/>
      <c r="D171" s="1718"/>
      <c r="E171" s="1718"/>
      <c r="F171" s="1719"/>
      <c r="G171" s="1720"/>
      <c r="H171" s="1720"/>
      <c r="I171" s="1720"/>
      <c r="J171" s="1720"/>
      <c r="K171" s="1720"/>
      <c r="L171" s="1721"/>
      <c r="M171" s="1719"/>
      <c r="N171" s="1720"/>
      <c r="O171" s="1720"/>
      <c r="P171" s="1720"/>
      <c r="Q171" s="1720"/>
      <c r="R171" s="1720"/>
      <c r="S171" s="1721"/>
      <c r="T171" s="646"/>
    </row>
    <row r="172" spans="1:26" ht="19.5" customHeight="1">
      <c r="A172" s="1551"/>
      <c r="B172" s="1718" t="s">
        <v>216</v>
      </c>
      <c r="C172" s="1718"/>
      <c r="D172" s="1718"/>
      <c r="E172" s="1718"/>
      <c r="F172" s="1719"/>
      <c r="G172" s="1720"/>
      <c r="H172" s="1720"/>
      <c r="I172" s="1720"/>
      <c r="J172" s="1720"/>
      <c r="K172" s="1720"/>
      <c r="L172" s="1721"/>
      <c r="M172" s="1719"/>
      <c r="N172" s="1720"/>
      <c r="O172" s="1720"/>
      <c r="P172" s="1720"/>
      <c r="Q172" s="1720"/>
      <c r="R172" s="1720"/>
      <c r="S172" s="1721"/>
      <c r="T172" s="646"/>
    </row>
    <row r="173" spans="1:26" ht="20.149999999999999" customHeight="1">
      <c r="A173" s="1472" t="s">
        <v>27</v>
      </c>
      <c r="B173" s="1479"/>
      <c r="C173" s="1479"/>
      <c r="D173" s="1479"/>
      <c r="E173" s="1473"/>
      <c r="F173" s="1541"/>
      <c r="G173" s="1542"/>
      <c r="H173" s="1542"/>
      <c r="I173" s="1542"/>
      <c r="J173" s="1542"/>
      <c r="K173" s="1542"/>
      <c r="L173" s="174" t="s">
        <v>168</v>
      </c>
      <c r="M173" s="1541"/>
      <c r="N173" s="1542"/>
      <c r="O173" s="1542"/>
      <c r="P173" s="1542"/>
      <c r="Q173" s="1542"/>
      <c r="R173" s="1542"/>
      <c r="S173" s="174" t="s">
        <v>168</v>
      </c>
      <c r="T173" s="145"/>
    </row>
    <row r="174" spans="1:26">
      <c r="A174" s="1769" t="s">
        <v>33</v>
      </c>
      <c r="B174" s="1488" t="s">
        <v>34</v>
      </c>
      <c r="C174" s="1489"/>
      <c r="D174" s="1489"/>
      <c r="E174" s="1490"/>
      <c r="F174" s="1543"/>
      <c r="G174" s="1544"/>
      <c r="H174" s="1544"/>
      <c r="I174" s="1544"/>
      <c r="J174" s="1544"/>
      <c r="K174" s="1544"/>
      <c r="L174" s="1545"/>
      <c r="M174" s="1543"/>
      <c r="N174" s="1544"/>
      <c r="O174" s="1544"/>
      <c r="P174" s="1544"/>
      <c r="Q174" s="1544"/>
      <c r="R174" s="1544"/>
      <c r="S174" s="1545"/>
      <c r="T174" s="264"/>
    </row>
    <row r="175" spans="1:26">
      <c r="A175" s="1770"/>
      <c r="B175" s="1449" t="s">
        <v>35</v>
      </c>
      <c r="C175" s="1450"/>
      <c r="D175" s="1450"/>
      <c r="E175" s="1451"/>
      <c r="F175" s="1546"/>
      <c r="G175" s="1547"/>
      <c r="H175" s="1547"/>
      <c r="I175" s="1547"/>
      <c r="J175" s="1547"/>
      <c r="K175" s="1547"/>
      <c r="L175" s="1548"/>
      <c r="M175" s="1546"/>
      <c r="N175" s="1547"/>
      <c r="O175" s="1547"/>
      <c r="P175" s="1547"/>
      <c r="Q175" s="1547"/>
      <c r="R175" s="1547"/>
      <c r="S175" s="1548"/>
      <c r="T175" s="264"/>
    </row>
    <row r="176" spans="1:26">
      <c r="A176" s="1770"/>
      <c r="B176" s="1446" t="s">
        <v>36</v>
      </c>
      <c r="C176" s="1447"/>
      <c r="D176" s="1447"/>
      <c r="E176" s="1448"/>
      <c r="F176" s="1543"/>
      <c r="G176" s="1544"/>
      <c r="H176" s="1544"/>
      <c r="I176" s="1544"/>
      <c r="J176" s="1544"/>
      <c r="K176" s="1544"/>
      <c r="L176" s="1545"/>
      <c r="M176" s="1543"/>
      <c r="N176" s="1544"/>
      <c r="O176" s="1544"/>
      <c r="P176" s="1544"/>
      <c r="Q176" s="1544"/>
      <c r="R176" s="1544"/>
      <c r="S176" s="1545"/>
      <c r="T176" s="264"/>
    </row>
    <row r="177" spans="1:20">
      <c r="A177" s="1770"/>
      <c r="B177" s="1449"/>
      <c r="C177" s="1450"/>
      <c r="D177" s="1450"/>
      <c r="E177" s="1451"/>
      <c r="F177" s="1546"/>
      <c r="G177" s="1547"/>
      <c r="H177" s="1547"/>
      <c r="I177" s="1547"/>
      <c r="J177" s="1547"/>
      <c r="K177" s="1547"/>
      <c r="L177" s="1548"/>
      <c r="M177" s="1546"/>
      <c r="N177" s="1547"/>
      <c r="O177" s="1547"/>
      <c r="P177" s="1547"/>
      <c r="Q177" s="1547"/>
      <c r="R177" s="1547"/>
      <c r="S177" s="1548"/>
      <c r="T177" s="264"/>
    </row>
    <row r="178" spans="1:20">
      <c r="A178" s="1770"/>
      <c r="B178" s="1446"/>
      <c r="C178" s="1447"/>
      <c r="D178" s="1447"/>
      <c r="E178" s="1448"/>
      <c r="F178" s="1543"/>
      <c r="G178" s="1544"/>
      <c r="H178" s="1544"/>
      <c r="I178" s="1544"/>
      <c r="J178" s="1544"/>
      <c r="K178" s="1544"/>
      <c r="L178" s="1545"/>
      <c r="M178" s="1543"/>
      <c r="N178" s="1544"/>
      <c r="O178" s="1544"/>
      <c r="P178" s="1544"/>
      <c r="Q178" s="1544"/>
      <c r="R178" s="1544"/>
      <c r="S178" s="1545"/>
      <c r="T178" s="264"/>
    </row>
    <row r="179" spans="1:20">
      <c r="A179" s="1770"/>
      <c r="B179" s="1449"/>
      <c r="C179" s="1450"/>
      <c r="D179" s="1450"/>
      <c r="E179" s="1451"/>
      <c r="F179" s="1546"/>
      <c r="G179" s="1547"/>
      <c r="H179" s="1547"/>
      <c r="I179" s="1547"/>
      <c r="J179" s="1547"/>
      <c r="K179" s="1547"/>
      <c r="L179" s="1548"/>
      <c r="M179" s="1546"/>
      <c r="N179" s="1547"/>
      <c r="O179" s="1547"/>
      <c r="P179" s="1547"/>
      <c r="Q179" s="1547"/>
      <c r="R179" s="1547"/>
      <c r="S179" s="1548"/>
      <c r="T179" s="264"/>
    </row>
    <row r="180" spans="1:20">
      <c r="A180" s="1770"/>
      <c r="B180" s="1446"/>
      <c r="C180" s="1447"/>
      <c r="D180" s="1447"/>
      <c r="E180" s="1448"/>
      <c r="F180" s="1543"/>
      <c r="G180" s="1544"/>
      <c r="H180" s="1544"/>
      <c r="I180" s="1544"/>
      <c r="J180" s="1544"/>
      <c r="K180" s="1544"/>
      <c r="L180" s="1545"/>
      <c r="M180" s="1543"/>
      <c r="N180" s="1544"/>
      <c r="O180" s="1544"/>
      <c r="P180" s="1544"/>
      <c r="Q180" s="1544"/>
      <c r="R180" s="1544"/>
      <c r="S180" s="1545"/>
      <c r="T180" s="264"/>
    </row>
    <row r="181" spans="1:20">
      <c r="A181" s="1771"/>
      <c r="B181" s="1449"/>
      <c r="C181" s="1450"/>
      <c r="D181" s="1450"/>
      <c r="E181" s="1451"/>
      <c r="F181" s="1546"/>
      <c r="G181" s="1547"/>
      <c r="H181" s="1547"/>
      <c r="I181" s="1547"/>
      <c r="J181" s="1547"/>
      <c r="K181" s="1547"/>
      <c r="L181" s="1548"/>
      <c r="M181" s="1546"/>
      <c r="N181" s="1547"/>
      <c r="O181" s="1547"/>
      <c r="P181" s="1547"/>
      <c r="Q181" s="1547"/>
      <c r="R181" s="1547"/>
      <c r="S181" s="1548"/>
      <c r="T181" s="264"/>
    </row>
    <row r="182" spans="1:20" s="358" customFormat="1">
      <c r="A182" s="205" t="s">
        <v>943</v>
      </c>
      <c r="B182" s="541" t="s">
        <v>944</v>
      </c>
      <c r="C182" s="541"/>
      <c r="D182" s="541"/>
      <c r="E182" s="541"/>
      <c r="F182" s="541"/>
      <c r="G182" s="541"/>
      <c r="H182" s="541"/>
      <c r="I182" s="541"/>
      <c r="J182" s="541"/>
      <c r="K182" s="541"/>
      <c r="L182" s="541"/>
      <c r="M182" s="541"/>
      <c r="N182" s="541"/>
      <c r="O182" s="541"/>
      <c r="P182" s="541"/>
      <c r="Q182" s="541"/>
      <c r="R182" s="541"/>
      <c r="S182" s="541"/>
      <c r="T182" s="361"/>
    </row>
    <row r="183" spans="1:20" s="358" customFormat="1" ht="13.5" customHeight="1">
      <c r="A183" s="205"/>
      <c r="B183" s="631"/>
      <c r="C183" s="561"/>
      <c r="D183" s="561"/>
      <c r="E183" s="561"/>
      <c r="F183" s="561"/>
      <c r="G183" s="561"/>
      <c r="H183" s="561"/>
      <c r="I183" s="561"/>
      <c r="J183" s="561"/>
      <c r="K183" s="561"/>
      <c r="L183" s="561"/>
      <c r="M183" s="561"/>
      <c r="N183" s="561"/>
      <c r="O183" s="561"/>
      <c r="P183" s="561"/>
      <c r="Q183" s="561"/>
      <c r="R183" s="561"/>
      <c r="S183" s="561"/>
      <c r="T183" s="360"/>
    </row>
    <row r="184" spans="1:20" s="358" customFormat="1">
      <c r="A184" s="205"/>
      <c r="B184" s="561"/>
      <c r="C184" s="561"/>
      <c r="D184" s="561"/>
      <c r="E184" s="561"/>
      <c r="F184" s="561"/>
      <c r="G184" s="561"/>
      <c r="H184" s="561"/>
      <c r="I184" s="561"/>
      <c r="J184" s="561"/>
      <c r="K184" s="561"/>
      <c r="L184" s="561"/>
      <c r="M184" s="561"/>
      <c r="N184" s="561"/>
      <c r="O184" s="561"/>
      <c r="P184" s="561"/>
      <c r="Q184" s="561"/>
      <c r="R184" s="561"/>
      <c r="S184" s="561"/>
      <c r="T184" s="360"/>
    </row>
    <row r="185" spans="1:20" s="358" customFormat="1">
      <c r="A185" s="205"/>
      <c r="B185" s="561"/>
      <c r="C185" s="561"/>
      <c r="D185" s="561"/>
      <c r="E185" s="561"/>
      <c r="F185" s="561"/>
      <c r="G185" s="561"/>
      <c r="H185" s="561"/>
      <c r="I185" s="561"/>
      <c r="J185" s="561"/>
      <c r="K185" s="561"/>
      <c r="L185" s="561"/>
      <c r="M185" s="561"/>
      <c r="N185" s="561"/>
      <c r="O185" s="561"/>
      <c r="P185" s="561"/>
      <c r="Q185" s="561"/>
      <c r="R185" s="561"/>
      <c r="S185" s="561"/>
      <c r="T185" s="360"/>
    </row>
    <row r="186" spans="1:20" s="358" customFormat="1">
      <c r="A186" s="205"/>
      <c r="B186" s="561"/>
      <c r="C186" s="561"/>
      <c r="D186" s="561"/>
      <c r="E186" s="561"/>
      <c r="F186" s="561"/>
      <c r="G186" s="561"/>
      <c r="H186" s="561"/>
      <c r="I186" s="561"/>
      <c r="J186" s="561"/>
      <c r="K186" s="561"/>
      <c r="L186" s="561"/>
      <c r="M186" s="561"/>
      <c r="N186" s="561"/>
      <c r="O186" s="561"/>
      <c r="P186" s="561"/>
      <c r="Q186" s="561"/>
      <c r="R186" s="561"/>
      <c r="S186" s="561"/>
      <c r="T186" s="360"/>
    </row>
    <row r="187" spans="1:20" s="541" customFormat="1">
      <c r="A187" s="205"/>
      <c r="B187" s="368"/>
      <c r="T187" s="566"/>
    </row>
    <row r="188" spans="1:20" s="358" customFormat="1" ht="13.5" customHeight="1">
      <c r="A188" s="205"/>
      <c r="B188" s="563"/>
      <c r="C188" s="563"/>
      <c r="D188" s="563"/>
      <c r="E188" s="563"/>
      <c r="F188" s="563"/>
      <c r="G188" s="563"/>
      <c r="H188" s="563"/>
      <c r="I188" s="563"/>
      <c r="J188" s="563"/>
      <c r="K188" s="563"/>
      <c r="L188" s="563"/>
      <c r="M188" s="563"/>
      <c r="N188" s="563"/>
      <c r="O188" s="563"/>
      <c r="P188" s="563"/>
      <c r="Q188" s="563"/>
      <c r="R188" s="563"/>
      <c r="S188" s="563"/>
      <c r="T188" s="360"/>
    </row>
    <row r="189" spans="1:20" s="358" customFormat="1">
      <c r="A189" s="205"/>
      <c r="B189" s="415"/>
      <c r="C189" s="541"/>
      <c r="D189" s="541"/>
      <c r="E189" s="541"/>
      <c r="F189" s="541"/>
      <c r="G189" s="541"/>
      <c r="H189" s="541"/>
      <c r="I189" s="541"/>
      <c r="J189" s="541"/>
      <c r="K189" s="541"/>
      <c r="L189" s="541"/>
      <c r="M189" s="541"/>
      <c r="N189" s="541"/>
      <c r="O189" s="541"/>
      <c r="P189" s="541"/>
      <c r="Q189" s="541"/>
      <c r="R189" s="541"/>
      <c r="S189" s="541"/>
      <c r="T189" s="359"/>
    </row>
    <row r="190" spans="1:20" s="358" customFormat="1" ht="13.5" customHeight="1">
      <c r="A190" s="205"/>
      <c r="B190" s="563"/>
      <c r="C190" s="563"/>
      <c r="D190" s="563"/>
      <c r="E190" s="563"/>
      <c r="F190" s="563"/>
      <c r="G190" s="563"/>
      <c r="H190" s="563"/>
      <c r="I190" s="563"/>
      <c r="J190" s="563"/>
      <c r="K190" s="563"/>
      <c r="L190" s="563"/>
      <c r="M190" s="563"/>
      <c r="N190" s="563"/>
      <c r="O190" s="563"/>
      <c r="P190" s="563"/>
      <c r="Q190" s="563"/>
      <c r="R190" s="563"/>
      <c r="S190" s="563"/>
      <c r="T190" s="360"/>
    </row>
    <row r="191" spans="1:20" s="358" customFormat="1">
      <c r="A191" s="367"/>
      <c r="B191" s="561"/>
      <c r="C191" s="561"/>
      <c r="D191" s="561"/>
      <c r="E191" s="561"/>
      <c r="F191" s="561"/>
      <c r="G191" s="561"/>
      <c r="H191" s="561"/>
      <c r="I191" s="561"/>
      <c r="J191" s="561"/>
      <c r="K191" s="561"/>
      <c r="L191" s="561"/>
      <c r="M191" s="561"/>
      <c r="N191" s="561"/>
      <c r="O191" s="561"/>
      <c r="P191" s="561"/>
      <c r="Q191" s="561"/>
      <c r="R191" s="561"/>
      <c r="S191" s="561"/>
      <c r="T191" s="361"/>
    </row>
    <row r="192" spans="1:20" s="517" customFormat="1">
      <c r="A192" s="205"/>
      <c r="B192" s="541"/>
      <c r="C192" s="541"/>
      <c r="D192" s="541"/>
      <c r="E192" s="541"/>
      <c r="F192" s="541"/>
      <c r="G192" s="541"/>
      <c r="H192" s="541"/>
      <c r="I192" s="541"/>
      <c r="J192" s="541"/>
      <c r="K192" s="541"/>
      <c r="L192" s="541"/>
      <c r="M192" s="541"/>
      <c r="N192" s="541"/>
      <c r="O192" s="541"/>
      <c r="P192" s="541"/>
      <c r="Q192" s="541"/>
      <c r="R192" s="541"/>
      <c r="S192" s="541"/>
      <c r="T192" s="518"/>
    </row>
    <row r="193" spans="1:22" s="519" customFormat="1">
      <c r="A193" s="205"/>
      <c r="T193" s="520"/>
    </row>
    <row r="194" spans="1:22" s="358" customFormat="1">
      <c r="A194" s="1699" t="str">
        <f>CONCATENATE("（様式-",INDEX(発注者入力シート!$B$32:$G$35,MATCH(発注者入力シート!M7,発注者入力シート!$C$32:$C$35,0),4),"）")</f>
        <v>（様式-７）</v>
      </c>
      <c r="B194" s="1699"/>
      <c r="C194" s="1699"/>
      <c r="D194" s="1699"/>
      <c r="E194" s="1699"/>
      <c r="F194" s="1699"/>
      <c r="S194" s="1103" t="s">
        <v>1442</v>
      </c>
      <c r="T194" s="369"/>
      <c r="U194" s="358" t="s">
        <v>393</v>
      </c>
    </row>
    <row r="195" spans="1:22">
      <c r="A195" s="1392" t="str">
        <f>CONCATENATE("評価項目",INDEX(発注者入力シート!$B$32:$G$35,MATCH(発注者入力シート!M7,発注者入力シート!$C$32:$C$35,0),5),"-",INDEX(発注者入力シート!$B$32:$G$35,MATCH(発注者入力シート!M7,発注者入力シート!$C$32:$C$35,0),6))</f>
        <v>評価項目（３）-②</v>
      </c>
      <c r="B195" s="1392"/>
      <c r="C195" s="1392"/>
      <c r="D195" s="1392"/>
      <c r="E195" s="1392"/>
      <c r="Q195" s="1540" t="str">
        <f>IF(INDEX(発注者入力シート!$B$20:$G$47,MATCH(発注者入力シート!M7,発注者入力シート!$C$20:$C$47,0),3)="","",INDEX(発注者入力シート!$B$20:$G$47,MATCH(発注者入力シート!M7,発注者入力シート!$C$20:$C$47,0),3))</f>
        <v/>
      </c>
      <c r="R195" s="1540"/>
      <c r="S195" s="1540"/>
      <c r="T195" s="260"/>
      <c r="U195" s="4" t="s">
        <v>394</v>
      </c>
    </row>
    <row r="196" spans="1:22" ht="14">
      <c r="A196" s="1495" t="s">
        <v>39</v>
      </c>
      <c r="B196" s="1495"/>
      <c r="C196" s="1495"/>
      <c r="D196" s="1495"/>
      <c r="E196" s="1495"/>
      <c r="F196" s="1495"/>
      <c r="G196" s="1495"/>
      <c r="H196" s="1495"/>
      <c r="I196" s="1495"/>
      <c r="J196" s="1495"/>
      <c r="K196" s="1495"/>
      <c r="L196" s="1495"/>
      <c r="M196" s="1495"/>
      <c r="N196" s="1495"/>
      <c r="O196" s="1495"/>
      <c r="P196" s="1495"/>
      <c r="Q196" s="1495"/>
      <c r="R196" s="1495"/>
      <c r="S196" s="1495"/>
      <c r="T196" s="272"/>
      <c r="U196" s="147"/>
      <c r="V196" s="4" t="s">
        <v>401</v>
      </c>
    </row>
    <row r="197" spans="1:22">
      <c r="A197" s="4" t="s">
        <v>159</v>
      </c>
      <c r="D197" s="1404" t="s">
        <v>801</v>
      </c>
      <c r="E197" s="1404"/>
      <c r="F197" s="1403" t="str">
        <f>IF(企業入力シート!C5="","",企業入力シート!C5)</f>
        <v>○○共同企業体</v>
      </c>
      <c r="G197" s="1403"/>
      <c r="H197" s="1403"/>
      <c r="I197" s="1403"/>
      <c r="J197" s="1403"/>
      <c r="K197" s="1403"/>
      <c r="L197" s="1403"/>
      <c r="M197" s="1403"/>
      <c r="N197" s="1403"/>
      <c r="O197" s="1403"/>
      <c r="P197" s="1403"/>
      <c r="Q197" s="1403"/>
      <c r="R197" s="1403"/>
      <c r="S197" s="1403"/>
      <c r="T197" s="259"/>
      <c r="U197" s="135"/>
      <c r="V197" s="4" t="s">
        <v>396</v>
      </c>
    </row>
    <row r="198" spans="1:22">
      <c r="U198" s="190"/>
    </row>
    <row r="199" spans="1:22" ht="13.5" customHeight="1">
      <c r="A199" s="1549" t="s">
        <v>1386</v>
      </c>
      <c r="B199" s="1759" t="s">
        <v>1389</v>
      </c>
      <c r="C199" s="1759"/>
      <c r="D199" s="1759"/>
      <c r="E199" s="1759"/>
      <c r="F199" s="1767" t="str">
        <f>$F$6</f>
        <v>平成25年度から入札公告日前日までに完成及び引き渡しが完了した、国（公団の後継会社、公社を含む）、都道府県（公社を含む）、市町村（企業団、事務組合等含む）の発注工事</v>
      </c>
      <c r="G199" s="1767"/>
      <c r="H199" s="1767"/>
      <c r="I199" s="1767"/>
      <c r="J199" s="1767"/>
      <c r="K199" s="1767"/>
      <c r="L199" s="1767"/>
      <c r="M199" s="1767"/>
      <c r="N199" s="1767"/>
      <c r="O199" s="1767"/>
      <c r="P199" s="1767"/>
      <c r="Q199" s="1767"/>
      <c r="R199" s="1767"/>
      <c r="S199" s="1767"/>
      <c r="T199" s="222"/>
      <c r="U199" s="4" t="s">
        <v>397</v>
      </c>
    </row>
    <row r="200" spans="1:22" ht="28.5" customHeight="1">
      <c r="A200" s="1550"/>
      <c r="B200" s="1759"/>
      <c r="C200" s="1759"/>
      <c r="D200" s="1759"/>
      <c r="E200" s="1759"/>
      <c r="F200" s="1767"/>
      <c r="G200" s="1767"/>
      <c r="H200" s="1767"/>
      <c r="I200" s="1767"/>
      <c r="J200" s="1767"/>
      <c r="K200" s="1767"/>
      <c r="L200" s="1767"/>
      <c r="M200" s="1767"/>
      <c r="N200" s="1767"/>
      <c r="O200" s="1767"/>
      <c r="P200" s="1767"/>
      <c r="Q200" s="1767"/>
      <c r="R200" s="1767"/>
      <c r="S200" s="1767"/>
      <c r="T200" s="222"/>
      <c r="U200" s="137"/>
      <c r="V200" s="4" t="s">
        <v>398</v>
      </c>
    </row>
    <row r="201" spans="1:22" ht="13.5" customHeight="1">
      <c r="A201" s="1550"/>
      <c r="B201" s="1429" t="s">
        <v>1388</v>
      </c>
      <c r="C201" s="1429"/>
      <c r="D201" s="1429"/>
      <c r="E201" s="1429"/>
      <c r="F201" s="1767" t="str">
        <f>$F$8</f>
        <v>1契約で税込み最終金額が1億8千万円以上で上水道または工業用水道設備の中央監視システムの新設または更新を含む工事（修繕、点検は除く）の完成及び引き渡しが完了した工事</v>
      </c>
      <c r="G201" s="1767"/>
      <c r="H201" s="1767"/>
      <c r="I201" s="1767"/>
      <c r="J201" s="1767"/>
      <c r="K201" s="1767"/>
      <c r="L201" s="1767"/>
      <c r="M201" s="1767"/>
      <c r="N201" s="1767"/>
      <c r="O201" s="1767"/>
      <c r="P201" s="1767"/>
      <c r="Q201" s="1767"/>
      <c r="R201" s="1767"/>
      <c r="S201" s="1767"/>
      <c r="T201" s="140"/>
      <c r="U201" s="138"/>
      <c r="V201" s="4" t="s">
        <v>396</v>
      </c>
    </row>
    <row r="202" spans="1:22">
      <c r="A202" s="1550"/>
      <c r="B202" s="1429"/>
      <c r="C202" s="1429"/>
      <c r="D202" s="1429"/>
      <c r="E202" s="1429"/>
      <c r="F202" s="1767"/>
      <c r="G202" s="1767"/>
      <c r="H202" s="1767"/>
      <c r="I202" s="1767"/>
      <c r="J202" s="1767"/>
      <c r="K202" s="1767"/>
      <c r="L202" s="1767"/>
      <c r="M202" s="1767"/>
      <c r="N202" s="1767"/>
      <c r="O202" s="1767"/>
      <c r="P202" s="1767"/>
      <c r="Q202" s="1767"/>
      <c r="R202" s="1767"/>
      <c r="S202" s="1767"/>
      <c r="T202" s="140"/>
      <c r="U202" s="209"/>
      <c r="V202" s="4" t="s">
        <v>403</v>
      </c>
    </row>
    <row r="203" spans="1:22">
      <c r="A203" s="1550"/>
      <c r="B203" s="1429"/>
      <c r="C203" s="1429"/>
      <c r="D203" s="1429"/>
      <c r="E203" s="1429"/>
      <c r="F203" s="1767"/>
      <c r="G203" s="1767"/>
      <c r="H203" s="1767"/>
      <c r="I203" s="1767"/>
      <c r="J203" s="1767"/>
      <c r="K203" s="1767"/>
      <c r="L203" s="1767"/>
      <c r="M203" s="1767"/>
      <c r="N203" s="1767"/>
      <c r="O203" s="1767"/>
      <c r="P203" s="1767"/>
      <c r="Q203" s="1767"/>
      <c r="R203" s="1767"/>
      <c r="S203" s="1767"/>
      <c r="T203" s="141"/>
    </row>
    <row r="204" spans="1:22">
      <c r="A204" s="1550"/>
      <c r="B204" s="1611" t="s">
        <v>155</v>
      </c>
      <c r="C204" s="1611"/>
      <c r="D204" s="1611"/>
      <c r="E204" s="1611"/>
      <c r="F204" s="1768" t="str">
        <f>$F$11</f>
        <v>通信設備工事</v>
      </c>
      <c r="G204" s="1768"/>
      <c r="H204" s="1768"/>
      <c r="I204" s="1768"/>
      <c r="J204" s="1768"/>
      <c r="K204" s="1768"/>
      <c r="L204" s="1768"/>
      <c r="M204" s="1768"/>
      <c r="N204" s="1768"/>
      <c r="O204" s="1768"/>
      <c r="P204" s="1768"/>
      <c r="Q204" s="1768"/>
      <c r="R204" s="1768"/>
      <c r="S204" s="1768"/>
      <c r="T204" s="646"/>
    </row>
    <row r="205" spans="1:22">
      <c r="A205" s="1551"/>
      <c r="B205" s="1611" t="s">
        <v>216</v>
      </c>
      <c r="C205" s="1611"/>
      <c r="D205" s="1611"/>
      <c r="E205" s="1611"/>
      <c r="F205" s="1768" t="str">
        <f>$F$12</f>
        <v>電気通信工事</v>
      </c>
      <c r="G205" s="1768"/>
      <c r="H205" s="1768"/>
      <c r="I205" s="1768"/>
      <c r="J205" s="1768"/>
      <c r="K205" s="1768"/>
      <c r="L205" s="1768"/>
      <c r="M205" s="1768"/>
      <c r="N205" s="1768"/>
      <c r="O205" s="1768"/>
      <c r="P205" s="1768"/>
      <c r="Q205" s="1768"/>
      <c r="R205" s="1768"/>
      <c r="S205" s="1768"/>
      <c r="T205" s="646"/>
    </row>
    <row r="206" spans="1:22">
      <c r="A206" s="1429" t="s">
        <v>40</v>
      </c>
      <c r="B206" s="1429"/>
      <c r="C206" s="1429"/>
      <c r="D206" s="1429"/>
      <c r="E206" s="1528"/>
      <c r="F206" s="1053" t="s">
        <v>207</v>
      </c>
      <c r="G206" s="1756" t="str">
        <f>IF(企業入力シート!C27="","",企業入力シート!C27)</f>
        <v/>
      </c>
      <c r="H206" s="1757"/>
      <c r="I206" s="1757"/>
      <c r="J206" s="1757"/>
      <c r="K206" s="1757"/>
      <c r="L206" s="1758"/>
      <c r="M206" s="156"/>
      <c r="N206" s="134"/>
      <c r="O206" s="134"/>
      <c r="P206" s="134"/>
      <c r="Q206" s="134"/>
      <c r="R206" s="134"/>
      <c r="S206" s="134"/>
      <c r="T206" s="141"/>
    </row>
    <row r="207" spans="1:22">
      <c r="A207" s="1472" t="s">
        <v>885</v>
      </c>
      <c r="B207" s="1479"/>
      <c r="C207" s="1479"/>
      <c r="D207" s="1479"/>
      <c r="E207" s="1473"/>
      <c r="F207" s="1589" t="s">
        <v>888</v>
      </c>
      <c r="G207" s="1590"/>
      <c r="H207" s="1590"/>
      <c r="I207" s="1590"/>
      <c r="J207" s="1590"/>
      <c r="K207" s="1590"/>
      <c r="L207" s="1590"/>
      <c r="M207" s="1591" t="s">
        <v>889</v>
      </c>
      <c r="N207" s="1591"/>
      <c r="O207" s="1591"/>
      <c r="P207" s="1591"/>
      <c r="Q207" s="1591"/>
      <c r="R207" s="1591"/>
      <c r="S207" s="1591"/>
      <c r="T207" s="141"/>
    </row>
    <row r="208" spans="1:22" ht="13.5" customHeight="1">
      <c r="A208" s="1549" t="s">
        <v>29</v>
      </c>
      <c r="B208" s="1446" t="s">
        <v>30</v>
      </c>
      <c r="C208" s="1447"/>
      <c r="D208" s="1447"/>
      <c r="E208" s="1448"/>
      <c r="F208" s="1408"/>
      <c r="G208" s="1409"/>
      <c r="H208" s="1409"/>
      <c r="I208" s="1409"/>
      <c r="J208" s="1409"/>
      <c r="K208" s="1409"/>
      <c r="L208" s="1410"/>
      <c r="M208" s="1408"/>
      <c r="N208" s="1409"/>
      <c r="O208" s="1409"/>
      <c r="P208" s="1409"/>
      <c r="Q208" s="1409"/>
      <c r="R208" s="1409"/>
      <c r="S208" s="1410"/>
      <c r="T208" s="141"/>
      <c r="U208" s="149" t="s">
        <v>399</v>
      </c>
    </row>
    <row r="209" spans="1:26">
      <c r="A209" s="1550"/>
      <c r="B209" s="1452"/>
      <c r="C209" s="1453"/>
      <c r="D209" s="1453"/>
      <c r="E209" s="1454"/>
      <c r="F209" s="1411"/>
      <c r="G209" s="1412"/>
      <c r="H209" s="1412"/>
      <c r="I209" s="1412"/>
      <c r="J209" s="1412"/>
      <c r="K209" s="1412"/>
      <c r="L209" s="1413"/>
      <c r="M209" s="1411"/>
      <c r="N209" s="1412"/>
      <c r="O209" s="1412"/>
      <c r="P209" s="1412"/>
      <c r="Q209" s="1412"/>
      <c r="R209" s="1412"/>
      <c r="S209" s="1413"/>
      <c r="T209" s="257"/>
      <c r="U209" s="149" t="s">
        <v>400</v>
      </c>
    </row>
    <row r="210" spans="1:26">
      <c r="A210" s="1550"/>
      <c r="B210" s="1452"/>
      <c r="C210" s="1453"/>
      <c r="D210" s="1453"/>
      <c r="E210" s="1454"/>
      <c r="F210" s="1411"/>
      <c r="G210" s="1412"/>
      <c r="H210" s="1412"/>
      <c r="I210" s="1412"/>
      <c r="J210" s="1412"/>
      <c r="K210" s="1412"/>
      <c r="L210" s="1413"/>
      <c r="M210" s="1411"/>
      <c r="N210" s="1412"/>
      <c r="O210" s="1412"/>
      <c r="P210" s="1412"/>
      <c r="Q210" s="1412"/>
      <c r="R210" s="1412"/>
      <c r="S210" s="1413"/>
      <c r="T210" s="257"/>
      <c r="U210" s="149" t="s">
        <v>855</v>
      </c>
    </row>
    <row r="211" spans="1:26">
      <c r="A211" s="1550"/>
      <c r="B211" s="1449"/>
      <c r="C211" s="1450"/>
      <c r="D211" s="1450"/>
      <c r="E211" s="1451"/>
      <c r="F211" s="1414"/>
      <c r="G211" s="1415"/>
      <c r="H211" s="1415"/>
      <c r="I211" s="1415"/>
      <c r="J211" s="1415"/>
      <c r="K211" s="1415"/>
      <c r="L211" s="1416"/>
      <c r="M211" s="1414"/>
      <c r="N211" s="1415"/>
      <c r="O211" s="1415"/>
      <c r="P211" s="1415"/>
      <c r="Q211" s="1415"/>
      <c r="R211" s="1415"/>
      <c r="S211" s="1416"/>
      <c r="T211" s="257"/>
    </row>
    <row r="212" spans="1:26" ht="19.5" customHeight="1">
      <c r="A212" s="1550"/>
      <c r="B212" s="1449" t="s">
        <v>1328</v>
      </c>
      <c r="C212" s="1450"/>
      <c r="D212" s="1450"/>
      <c r="E212" s="1451"/>
      <c r="F212" s="1430"/>
      <c r="G212" s="1428"/>
      <c r="H212" s="1428"/>
      <c r="I212" s="1428"/>
      <c r="J212" s="1428"/>
      <c r="K212" s="1428"/>
      <c r="L212" s="1566"/>
      <c r="M212" s="1430"/>
      <c r="N212" s="1428"/>
      <c r="O212" s="1428"/>
      <c r="P212" s="1428"/>
      <c r="Q212" s="1428"/>
      <c r="R212" s="1428"/>
      <c r="S212" s="1566"/>
      <c r="T212" s="631"/>
      <c r="U212" s="149"/>
    </row>
    <row r="213" spans="1:26" ht="19.5" customHeight="1">
      <c r="A213" s="1550"/>
      <c r="B213" s="1472" t="s">
        <v>24</v>
      </c>
      <c r="C213" s="1479"/>
      <c r="D213" s="1479"/>
      <c r="E213" s="1473"/>
      <c r="F213" s="1722"/>
      <c r="G213" s="1723"/>
      <c r="H213" s="1723"/>
      <c r="I213" s="1723"/>
      <c r="J213" s="1723"/>
      <c r="K213" s="1723"/>
      <c r="L213" s="1724"/>
      <c r="M213" s="1722"/>
      <c r="N213" s="1723"/>
      <c r="O213" s="1723"/>
      <c r="P213" s="1723"/>
      <c r="Q213" s="1723"/>
      <c r="R213" s="1723"/>
      <c r="S213" s="1724"/>
      <c r="T213" s="146" t="s">
        <v>1265</v>
      </c>
      <c r="U213" s="4" t="s">
        <v>1266</v>
      </c>
    </row>
    <row r="214" spans="1:26">
      <c r="A214" s="1550"/>
      <c r="B214" s="1446" t="s">
        <v>31</v>
      </c>
      <c r="C214" s="1447"/>
      <c r="D214" s="1447"/>
      <c r="E214" s="1448"/>
      <c r="F214" s="1760"/>
      <c r="G214" s="1761"/>
      <c r="H214" s="1761"/>
      <c r="I214" s="1761"/>
      <c r="J214" s="1761"/>
      <c r="K214" s="1761"/>
      <c r="L214" s="1761"/>
      <c r="M214" s="1760"/>
      <c r="N214" s="1761"/>
      <c r="O214" s="1761"/>
      <c r="P214" s="1761"/>
      <c r="Q214" s="1761"/>
      <c r="R214" s="1761"/>
      <c r="S214" s="1762"/>
      <c r="T214" s="232"/>
    </row>
    <row r="215" spans="1:26">
      <c r="A215" s="1550"/>
      <c r="B215" s="1449"/>
      <c r="C215" s="1450"/>
      <c r="D215" s="1450"/>
      <c r="E215" s="1451"/>
      <c r="F215" s="1582"/>
      <c r="G215" s="1583"/>
      <c r="H215" s="1583"/>
      <c r="I215" s="1583"/>
      <c r="J215" s="1583"/>
      <c r="K215" s="1583"/>
      <c r="L215" s="1583"/>
      <c r="M215" s="1582"/>
      <c r="N215" s="1583"/>
      <c r="O215" s="1583"/>
      <c r="P215" s="1583"/>
      <c r="Q215" s="1583"/>
      <c r="R215" s="1583"/>
      <c r="S215" s="1584"/>
      <c r="T215" s="232"/>
      <c r="U215" s="605" t="s">
        <v>1057</v>
      </c>
      <c r="V215" s="146"/>
    </row>
    <row r="216" spans="1:26" ht="19.5" customHeight="1">
      <c r="A216" s="1550"/>
      <c r="B216" s="1485" t="s">
        <v>891</v>
      </c>
      <c r="C216" s="1486"/>
      <c r="D216" s="1486"/>
      <c r="E216" s="1487"/>
      <c r="F216" s="1579"/>
      <c r="G216" s="1580"/>
      <c r="H216" s="1580"/>
      <c r="I216" s="1580"/>
      <c r="J216" s="1580"/>
      <c r="K216" s="1580"/>
      <c r="L216" s="641" t="s">
        <v>1177</v>
      </c>
      <c r="M216" s="1579"/>
      <c r="N216" s="1580"/>
      <c r="O216" s="1580"/>
      <c r="P216" s="1580"/>
      <c r="Q216" s="1580"/>
      <c r="R216" s="1580"/>
      <c r="S216" s="641" t="s">
        <v>1177</v>
      </c>
      <c r="T216" s="1005"/>
      <c r="U216" s="4" t="s">
        <v>1058</v>
      </c>
      <c r="V216" s="146"/>
    </row>
    <row r="217" spans="1:26" ht="19.5" customHeight="1">
      <c r="A217" s="1550"/>
      <c r="B217" s="1585" t="s">
        <v>1062</v>
      </c>
      <c r="C217" s="1586"/>
      <c r="D217" s="1586"/>
      <c r="E217" s="197" t="s">
        <v>269</v>
      </c>
      <c r="F217" s="1035"/>
      <c r="G217" s="375"/>
      <c r="H217" s="377" t="s">
        <v>509</v>
      </c>
      <c r="I217" s="375"/>
      <c r="J217" s="377" t="s">
        <v>512</v>
      </c>
      <c r="K217" s="375"/>
      <c r="L217" s="380" t="s">
        <v>510</v>
      </c>
      <c r="M217" s="1035"/>
      <c r="N217" s="375"/>
      <c r="O217" s="377" t="s">
        <v>509</v>
      </c>
      <c r="P217" s="375"/>
      <c r="Q217" s="377" t="s">
        <v>512</v>
      </c>
      <c r="R217" s="375"/>
      <c r="S217" s="380" t="s">
        <v>510</v>
      </c>
      <c r="T217" s="263"/>
      <c r="U217" s="606">
        <v>44044</v>
      </c>
      <c r="V217" s="607" t="s">
        <v>1059</v>
      </c>
      <c r="Z217" s="4" t="s">
        <v>508</v>
      </c>
    </row>
    <row r="218" spans="1:26" ht="19.5" customHeight="1">
      <c r="A218" s="1550"/>
      <c r="B218" s="1587"/>
      <c r="C218" s="1588"/>
      <c r="D218" s="1588"/>
      <c r="E218" s="200" t="s">
        <v>270</v>
      </c>
      <c r="F218" s="1036"/>
      <c r="G218" s="376"/>
      <c r="H218" s="378" t="s">
        <v>509</v>
      </c>
      <c r="I218" s="376"/>
      <c r="J218" s="378" t="s">
        <v>513</v>
      </c>
      <c r="K218" s="376"/>
      <c r="L218" s="381" t="s">
        <v>510</v>
      </c>
      <c r="M218" s="1036"/>
      <c r="N218" s="376"/>
      <c r="O218" s="378" t="s">
        <v>509</v>
      </c>
      <c r="P218" s="376"/>
      <c r="Q218" s="378" t="s">
        <v>513</v>
      </c>
      <c r="R218" s="376"/>
      <c r="S218" s="381" t="s">
        <v>510</v>
      </c>
      <c r="T218" s="263"/>
      <c r="U218" s="4" t="s">
        <v>1060</v>
      </c>
      <c r="V218" s="146"/>
      <c r="Z218" s="4" t="s">
        <v>1259</v>
      </c>
    </row>
    <row r="219" spans="1:26" ht="19.5" customHeight="1">
      <c r="A219" s="1550"/>
      <c r="B219" s="1446" t="s">
        <v>41</v>
      </c>
      <c r="C219" s="1447"/>
      <c r="D219" s="1447"/>
      <c r="E219" s="197" t="s">
        <v>269</v>
      </c>
      <c r="F219" s="1037"/>
      <c r="G219" s="375"/>
      <c r="H219" s="377" t="s">
        <v>509</v>
      </c>
      <c r="I219" s="375"/>
      <c r="J219" s="377" t="s">
        <v>512</v>
      </c>
      <c r="K219" s="375"/>
      <c r="L219" s="380" t="s">
        <v>510</v>
      </c>
      <c r="M219" s="1037"/>
      <c r="N219" s="375"/>
      <c r="O219" s="377" t="s">
        <v>509</v>
      </c>
      <c r="P219" s="375"/>
      <c r="Q219" s="377" t="s">
        <v>512</v>
      </c>
      <c r="R219" s="375"/>
      <c r="S219" s="380" t="s">
        <v>510</v>
      </c>
      <c r="T219" s="263"/>
      <c r="U219" s="608">
        <f>U217</f>
        <v>44044</v>
      </c>
      <c r="V219" s="146"/>
    </row>
    <row r="220" spans="1:26" ht="19.5" customHeight="1">
      <c r="A220" s="1550"/>
      <c r="B220" s="1449"/>
      <c r="C220" s="1450"/>
      <c r="D220" s="1450"/>
      <c r="E220" s="200" t="s">
        <v>270</v>
      </c>
      <c r="F220" s="1038"/>
      <c r="G220" s="376"/>
      <c r="H220" s="378" t="s">
        <v>509</v>
      </c>
      <c r="I220" s="376"/>
      <c r="J220" s="378" t="s">
        <v>513</v>
      </c>
      <c r="K220" s="376"/>
      <c r="L220" s="381" t="s">
        <v>510</v>
      </c>
      <c r="M220" s="1038"/>
      <c r="N220" s="376"/>
      <c r="O220" s="378" t="s">
        <v>509</v>
      </c>
      <c r="P220" s="376"/>
      <c r="Q220" s="378" t="s">
        <v>513</v>
      </c>
      <c r="R220" s="376"/>
      <c r="S220" s="381" t="s">
        <v>510</v>
      </c>
      <c r="T220" s="263"/>
    </row>
    <row r="221" spans="1:26" ht="19.5" customHeight="1">
      <c r="A221" s="1550"/>
      <c r="B221" s="1472" t="s">
        <v>42</v>
      </c>
      <c r="C221" s="1479"/>
      <c r="D221" s="1479"/>
      <c r="E221" s="1473"/>
      <c r="F221" s="1749"/>
      <c r="G221" s="1750"/>
      <c r="H221" s="1750"/>
      <c r="I221" s="1750"/>
      <c r="J221" s="1750"/>
      <c r="K221" s="1750"/>
      <c r="L221" s="1751"/>
      <c r="M221" s="1749"/>
      <c r="N221" s="1750"/>
      <c r="O221" s="1750"/>
      <c r="P221" s="1750"/>
      <c r="Q221" s="1750"/>
      <c r="R221" s="1750"/>
      <c r="S221" s="1751"/>
      <c r="T221" s="264"/>
    </row>
    <row r="222" spans="1:26" ht="19.5" customHeight="1">
      <c r="A222" s="1550"/>
      <c r="B222" s="1446" t="s">
        <v>32</v>
      </c>
      <c r="C222" s="1447"/>
      <c r="D222" s="1447"/>
      <c r="E222" s="1448"/>
      <c r="F222" s="1726"/>
      <c r="G222" s="1727"/>
      <c r="H222" s="1727"/>
      <c r="I222" s="1727"/>
      <c r="J222" s="1727"/>
      <c r="K222" s="1727"/>
      <c r="L222" s="1728"/>
      <c r="M222" s="1726"/>
      <c r="N222" s="1727"/>
      <c r="O222" s="1727"/>
      <c r="P222" s="1727"/>
      <c r="Q222" s="1727"/>
      <c r="R222" s="1727"/>
      <c r="S222" s="1728"/>
      <c r="T222" s="141"/>
    </row>
    <row r="223" spans="1:26" ht="19.5" customHeight="1">
      <c r="A223" s="1550"/>
      <c r="B223" s="1570" t="s">
        <v>717</v>
      </c>
      <c r="C223" s="1571"/>
      <c r="D223" s="1571"/>
      <c r="E223" s="1572"/>
      <c r="F223" s="1726"/>
      <c r="G223" s="1727"/>
      <c r="H223" s="1727"/>
      <c r="I223" s="1727"/>
      <c r="J223" s="1727"/>
      <c r="K223" s="1727"/>
      <c r="L223" s="1728"/>
      <c r="M223" s="1726"/>
      <c r="N223" s="1727"/>
      <c r="O223" s="1727"/>
      <c r="P223" s="1727"/>
      <c r="Q223" s="1727"/>
      <c r="R223" s="1727"/>
      <c r="S223" s="1728"/>
      <c r="T223" s="141"/>
    </row>
    <row r="224" spans="1:26" ht="19.5" customHeight="1">
      <c r="A224" s="1550"/>
      <c r="B224" s="1718" t="s">
        <v>155</v>
      </c>
      <c r="C224" s="1718"/>
      <c r="D224" s="1718"/>
      <c r="E224" s="1718"/>
      <c r="F224" s="1719"/>
      <c r="G224" s="1720"/>
      <c r="H224" s="1720"/>
      <c r="I224" s="1720"/>
      <c r="J224" s="1720"/>
      <c r="K224" s="1720"/>
      <c r="L224" s="1721"/>
      <c r="M224" s="1719"/>
      <c r="N224" s="1720"/>
      <c r="O224" s="1720"/>
      <c r="P224" s="1720"/>
      <c r="Q224" s="1720"/>
      <c r="R224" s="1720"/>
      <c r="S224" s="1721"/>
      <c r="T224" s="646"/>
    </row>
    <row r="225" spans="1:20" ht="19.5" customHeight="1">
      <c r="A225" s="1551"/>
      <c r="B225" s="1718" t="s">
        <v>216</v>
      </c>
      <c r="C225" s="1718"/>
      <c r="D225" s="1718"/>
      <c r="E225" s="1718"/>
      <c r="F225" s="1719"/>
      <c r="G225" s="1720"/>
      <c r="H225" s="1720"/>
      <c r="I225" s="1720"/>
      <c r="J225" s="1720"/>
      <c r="K225" s="1720"/>
      <c r="L225" s="1721"/>
      <c r="M225" s="1719"/>
      <c r="N225" s="1720"/>
      <c r="O225" s="1720"/>
      <c r="P225" s="1720"/>
      <c r="Q225" s="1720"/>
      <c r="R225" s="1720"/>
      <c r="S225" s="1721"/>
      <c r="T225" s="646"/>
    </row>
    <row r="226" spans="1:20" ht="20.149999999999999" customHeight="1">
      <c r="A226" s="1472" t="s">
        <v>27</v>
      </c>
      <c r="B226" s="1479"/>
      <c r="C226" s="1479"/>
      <c r="D226" s="1479"/>
      <c r="E226" s="1473"/>
      <c r="F226" s="1541"/>
      <c r="G226" s="1542"/>
      <c r="H226" s="1542"/>
      <c r="I226" s="1542"/>
      <c r="J226" s="1542"/>
      <c r="K226" s="1542"/>
      <c r="L226" s="174" t="s">
        <v>168</v>
      </c>
      <c r="M226" s="1541"/>
      <c r="N226" s="1542"/>
      <c r="O226" s="1542"/>
      <c r="P226" s="1542"/>
      <c r="Q226" s="1542"/>
      <c r="R226" s="1542"/>
      <c r="S226" s="174" t="s">
        <v>168</v>
      </c>
      <c r="T226" s="145"/>
    </row>
    <row r="227" spans="1:20">
      <c r="A227" s="1769" t="s">
        <v>33</v>
      </c>
      <c r="B227" s="1488" t="s">
        <v>34</v>
      </c>
      <c r="C227" s="1489"/>
      <c r="D227" s="1489"/>
      <c r="E227" s="1490"/>
      <c r="F227" s="1743"/>
      <c r="G227" s="1744"/>
      <c r="H227" s="1744"/>
      <c r="I227" s="1744"/>
      <c r="J227" s="1744"/>
      <c r="K227" s="1744"/>
      <c r="L227" s="1745"/>
      <c r="M227" s="1743"/>
      <c r="N227" s="1744"/>
      <c r="O227" s="1744"/>
      <c r="P227" s="1744"/>
      <c r="Q227" s="1744"/>
      <c r="R227" s="1744"/>
      <c r="S227" s="1745"/>
      <c r="T227" s="264"/>
    </row>
    <row r="228" spans="1:20">
      <c r="A228" s="1770"/>
      <c r="B228" s="1449" t="s">
        <v>35</v>
      </c>
      <c r="C228" s="1450"/>
      <c r="D228" s="1450"/>
      <c r="E228" s="1451"/>
      <c r="F228" s="1546"/>
      <c r="G228" s="1547"/>
      <c r="H228" s="1547"/>
      <c r="I228" s="1547"/>
      <c r="J228" s="1547"/>
      <c r="K228" s="1547"/>
      <c r="L228" s="1548"/>
      <c r="M228" s="1546"/>
      <c r="N228" s="1547"/>
      <c r="O228" s="1547"/>
      <c r="P228" s="1547"/>
      <c r="Q228" s="1547"/>
      <c r="R228" s="1547"/>
      <c r="S228" s="1548"/>
      <c r="T228" s="264"/>
    </row>
    <row r="229" spans="1:20">
      <c r="A229" s="1770"/>
      <c r="B229" s="1446" t="s">
        <v>36</v>
      </c>
      <c r="C229" s="1447"/>
      <c r="D229" s="1447"/>
      <c r="E229" s="1448"/>
      <c r="F229" s="1543"/>
      <c r="G229" s="1544"/>
      <c r="H229" s="1544"/>
      <c r="I229" s="1544"/>
      <c r="J229" s="1544"/>
      <c r="K229" s="1544"/>
      <c r="L229" s="1545"/>
      <c r="M229" s="1543"/>
      <c r="N229" s="1544"/>
      <c r="O229" s="1544"/>
      <c r="P229" s="1544"/>
      <c r="Q229" s="1544"/>
      <c r="R229" s="1544"/>
      <c r="S229" s="1545"/>
      <c r="T229" s="264"/>
    </row>
    <row r="230" spans="1:20">
      <c r="A230" s="1770"/>
      <c r="B230" s="1449"/>
      <c r="C230" s="1450"/>
      <c r="D230" s="1450"/>
      <c r="E230" s="1451"/>
      <c r="F230" s="1546"/>
      <c r="G230" s="1547"/>
      <c r="H230" s="1547"/>
      <c r="I230" s="1547"/>
      <c r="J230" s="1547"/>
      <c r="K230" s="1547"/>
      <c r="L230" s="1548"/>
      <c r="M230" s="1546"/>
      <c r="N230" s="1547"/>
      <c r="O230" s="1547"/>
      <c r="P230" s="1547"/>
      <c r="Q230" s="1547"/>
      <c r="R230" s="1547"/>
      <c r="S230" s="1548"/>
      <c r="T230" s="264"/>
    </row>
    <row r="231" spans="1:20">
      <c r="A231" s="1770"/>
      <c r="B231" s="1446"/>
      <c r="C231" s="1447"/>
      <c r="D231" s="1447"/>
      <c r="E231" s="1448"/>
      <c r="F231" s="1543"/>
      <c r="G231" s="1544"/>
      <c r="H231" s="1544"/>
      <c r="I231" s="1544"/>
      <c r="J231" s="1544"/>
      <c r="K231" s="1544"/>
      <c r="L231" s="1545"/>
      <c r="M231" s="1543"/>
      <c r="N231" s="1544"/>
      <c r="O231" s="1544"/>
      <c r="P231" s="1544"/>
      <c r="Q231" s="1544"/>
      <c r="R231" s="1544"/>
      <c r="S231" s="1545"/>
      <c r="T231" s="264"/>
    </row>
    <row r="232" spans="1:20">
      <c r="A232" s="1770"/>
      <c r="B232" s="1449"/>
      <c r="C232" s="1450"/>
      <c r="D232" s="1450"/>
      <c r="E232" s="1451"/>
      <c r="F232" s="1546"/>
      <c r="G232" s="1547"/>
      <c r="H232" s="1547"/>
      <c r="I232" s="1547"/>
      <c r="J232" s="1547"/>
      <c r="K232" s="1547"/>
      <c r="L232" s="1548"/>
      <c r="M232" s="1546"/>
      <c r="N232" s="1547"/>
      <c r="O232" s="1547"/>
      <c r="P232" s="1547"/>
      <c r="Q232" s="1547"/>
      <c r="R232" s="1547"/>
      <c r="S232" s="1548"/>
      <c r="T232" s="264"/>
    </row>
    <row r="233" spans="1:20">
      <c r="A233" s="1770"/>
      <c r="B233" s="1446"/>
      <c r="C233" s="1447"/>
      <c r="D233" s="1447"/>
      <c r="E233" s="1448"/>
      <c r="F233" s="1543"/>
      <c r="G233" s="1544"/>
      <c r="H233" s="1544"/>
      <c r="I233" s="1544"/>
      <c r="J233" s="1544"/>
      <c r="K233" s="1544"/>
      <c r="L233" s="1545"/>
      <c r="M233" s="1543"/>
      <c r="N233" s="1544"/>
      <c r="O233" s="1544"/>
      <c r="P233" s="1544"/>
      <c r="Q233" s="1544"/>
      <c r="R233" s="1544"/>
      <c r="S233" s="1545"/>
      <c r="T233" s="264"/>
    </row>
    <row r="234" spans="1:20">
      <c r="A234" s="1771"/>
      <c r="B234" s="1449"/>
      <c r="C234" s="1450"/>
      <c r="D234" s="1450"/>
      <c r="E234" s="1451"/>
      <c r="F234" s="1546"/>
      <c r="G234" s="1547"/>
      <c r="H234" s="1547"/>
      <c r="I234" s="1547"/>
      <c r="J234" s="1547"/>
      <c r="K234" s="1547"/>
      <c r="L234" s="1548"/>
      <c r="M234" s="1546"/>
      <c r="N234" s="1547"/>
      <c r="O234" s="1547"/>
      <c r="P234" s="1547"/>
      <c r="Q234" s="1547"/>
      <c r="R234" s="1547"/>
      <c r="S234" s="1548"/>
      <c r="T234" s="264"/>
    </row>
    <row r="235" spans="1:20" s="358" customFormat="1">
      <c r="A235" s="205" t="s">
        <v>943</v>
      </c>
      <c r="B235" s="541" t="s">
        <v>944</v>
      </c>
      <c r="C235" s="541"/>
      <c r="D235" s="541"/>
      <c r="E235" s="541"/>
      <c r="F235" s="541"/>
      <c r="G235" s="541"/>
      <c r="H235" s="541"/>
      <c r="I235" s="541"/>
      <c r="J235" s="541"/>
      <c r="K235" s="541"/>
      <c r="L235" s="541"/>
      <c r="M235" s="541"/>
      <c r="N235" s="541"/>
      <c r="O235" s="541"/>
      <c r="P235" s="541"/>
      <c r="Q235" s="541"/>
      <c r="R235" s="541"/>
      <c r="S235" s="541"/>
      <c r="T235" s="361"/>
    </row>
    <row r="236" spans="1:20" s="541" customFormat="1">
      <c r="A236" s="205"/>
      <c r="B236" s="631"/>
      <c r="C236" s="561"/>
      <c r="D236" s="561"/>
      <c r="E236" s="561"/>
      <c r="F236" s="561"/>
      <c r="G236" s="561"/>
      <c r="H236" s="561"/>
      <c r="I236" s="561"/>
      <c r="J236" s="561"/>
      <c r="K236" s="561"/>
      <c r="L236" s="561"/>
      <c r="M236" s="561"/>
      <c r="N236" s="561"/>
      <c r="O236" s="561"/>
      <c r="P236" s="561"/>
      <c r="Q236" s="561"/>
      <c r="R236" s="561"/>
      <c r="S236" s="561"/>
      <c r="T236" s="566"/>
    </row>
    <row r="237" spans="1:20" s="541" customFormat="1">
      <c r="A237" s="205"/>
      <c r="B237" s="561"/>
      <c r="C237" s="561"/>
      <c r="D237" s="561"/>
      <c r="E237" s="561"/>
      <c r="F237" s="561"/>
      <c r="G237" s="561"/>
      <c r="H237" s="561"/>
      <c r="I237" s="561"/>
      <c r="J237" s="561"/>
      <c r="K237" s="561"/>
      <c r="L237" s="561"/>
      <c r="M237" s="561"/>
      <c r="N237" s="561"/>
      <c r="O237" s="561"/>
      <c r="P237" s="561"/>
      <c r="Q237" s="561"/>
      <c r="R237" s="561"/>
      <c r="S237" s="561"/>
      <c r="T237" s="566"/>
    </row>
    <row r="238" spans="1:20" s="541" customFormat="1">
      <c r="A238" s="205"/>
      <c r="B238" s="561"/>
      <c r="C238" s="561"/>
      <c r="D238" s="561"/>
      <c r="E238" s="561"/>
      <c r="F238" s="561"/>
      <c r="G238" s="561"/>
      <c r="H238" s="561"/>
      <c r="I238" s="561"/>
      <c r="J238" s="561"/>
      <c r="K238" s="561"/>
      <c r="L238" s="561"/>
      <c r="M238" s="561"/>
      <c r="N238" s="561"/>
      <c r="O238" s="561"/>
      <c r="P238" s="561"/>
      <c r="Q238" s="561"/>
      <c r="R238" s="561"/>
      <c r="S238" s="561"/>
      <c r="T238" s="566"/>
    </row>
    <row r="239" spans="1:20" s="541" customFormat="1">
      <c r="A239" s="205"/>
      <c r="B239" s="561"/>
      <c r="C239" s="561"/>
      <c r="D239" s="561"/>
      <c r="E239" s="561"/>
      <c r="F239" s="561"/>
      <c r="G239" s="561"/>
      <c r="H239" s="561"/>
      <c r="I239" s="561"/>
      <c r="J239" s="561"/>
      <c r="K239" s="561"/>
      <c r="L239" s="561"/>
      <c r="M239" s="561"/>
      <c r="N239" s="561"/>
      <c r="O239" s="561"/>
      <c r="P239" s="561"/>
      <c r="Q239" s="561"/>
      <c r="R239" s="561"/>
      <c r="S239" s="561"/>
      <c r="T239" s="566"/>
    </row>
    <row r="240" spans="1:20" s="541" customFormat="1">
      <c r="A240" s="205"/>
      <c r="B240" s="561"/>
      <c r="C240" s="561"/>
      <c r="D240" s="561"/>
      <c r="E240" s="561"/>
      <c r="F240" s="561"/>
      <c r="G240" s="561"/>
      <c r="H240" s="561"/>
      <c r="I240" s="561"/>
      <c r="J240" s="561"/>
      <c r="K240" s="561"/>
      <c r="L240" s="561"/>
      <c r="M240" s="561"/>
      <c r="N240" s="561"/>
      <c r="O240" s="561"/>
      <c r="P240" s="561"/>
      <c r="Q240" s="561"/>
      <c r="R240" s="561"/>
      <c r="S240" s="561"/>
      <c r="T240" s="566"/>
    </row>
    <row r="241" spans="1:20" s="541" customFormat="1">
      <c r="A241" s="205"/>
      <c r="B241" s="561"/>
      <c r="C241" s="561"/>
      <c r="D241" s="561"/>
      <c r="E241" s="561"/>
      <c r="F241" s="561"/>
      <c r="G241" s="561"/>
      <c r="H241" s="561"/>
      <c r="I241" s="561"/>
      <c r="J241" s="561"/>
      <c r="K241" s="561"/>
      <c r="L241" s="561"/>
      <c r="M241" s="561"/>
      <c r="N241" s="561"/>
      <c r="O241" s="561"/>
      <c r="P241" s="561"/>
      <c r="Q241" s="561"/>
      <c r="R241" s="561"/>
      <c r="S241" s="561"/>
      <c r="T241" s="387"/>
    </row>
    <row r="242" spans="1:20" s="541" customFormat="1">
      <c r="A242" s="205"/>
      <c r="B242" s="415"/>
      <c r="T242" s="565"/>
    </row>
    <row r="243" spans="1:20" s="541" customFormat="1">
      <c r="A243" s="205"/>
      <c r="B243" s="563"/>
      <c r="C243" s="563"/>
      <c r="D243" s="563"/>
      <c r="E243" s="563"/>
      <c r="F243" s="563"/>
      <c r="G243" s="563"/>
      <c r="H243" s="563"/>
      <c r="I243" s="563"/>
      <c r="J243" s="563"/>
      <c r="K243" s="563"/>
      <c r="L243" s="563"/>
      <c r="M243" s="563"/>
      <c r="N243" s="563"/>
      <c r="O243" s="563"/>
      <c r="P243" s="563"/>
      <c r="Q243" s="563"/>
      <c r="R243" s="563"/>
      <c r="S243" s="563"/>
      <c r="T243" s="566"/>
    </row>
    <row r="244" spans="1:20" s="541" customFormat="1">
      <c r="A244" s="367"/>
      <c r="B244" s="561"/>
      <c r="C244" s="561"/>
      <c r="D244" s="561"/>
      <c r="E244" s="561"/>
      <c r="F244" s="561"/>
      <c r="G244" s="561"/>
      <c r="H244" s="561"/>
      <c r="I244" s="561"/>
      <c r="J244" s="561"/>
      <c r="K244" s="561"/>
      <c r="L244" s="561"/>
      <c r="M244" s="561"/>
      <c r="N244" s="561"/>
      <c r="O244" s="561"/>
      <c r="P244" s="561"/>
      <c r="Q244" s="561"/>
      <c r="R244" s="561"/>
      <c r="S244" s="561"/>
      <c r="T244" s="567"/>
    </row>
    <row r="245" spans="1:20">
      <c r="A245" s="205"/>
      <c r="B245" s="541"/>
      <c r="C245" s="541"/>
      <c r="D245" s="541"/>
      <c r="E245" s="541"/>
      <c r="F245" s="541"/>
      <c r="G245" s="541"/>
      <c r="H245" s="541"/>
      <c r="I245" s="541"/>
      <c r="J245" s="541"/>
      <c r="K245" s="541"/>
      <c r="L245" s="541"/>
      <c r="M245" s="541"/>
      <c r="N245" s="541"/>
      <c r="O245" s="541"/>
      <c r="P245" s="541"/>
      <c r="Q245" s="541"/>
      <c r="R245" s="541"/>
      <c r="S245" s="541"/>
    </row>
  </sheetData>
  <mergeCells count="312">
    <mergeCell ref="B166:D167"/>
    <mergeCell ref="B174:E174"/>
    <mergeCell ref="B175:E175"/>
    <mergeCell ref="M168:S168"/>
    <mergeCell ref="F174:L175"/>
    <mergeCell ref="F176:L177"/>
    <mergeCell ref="M176:S177"/>
    <mergeCell ref="A196:S196"/>
    <mergeCell ref="B169:E169"/>
    <mergeCell ref="B170:E170"/>
    <mergeCell ref="A173:E173"/>
    <mergeCell ref="Q195:S195"/>
    <mergeCell ref="F173:K173"/>
    <mergeCell ref="M173:R173"/>
    <mergeCell ref="A174:A181"/>
    <mergeCell ref="B180:E181"/>
    <mergeCell ref="M178:S179"/>
    <mergeCell ref="F180:L181"/>
    <mergeCell ref="B176:E177"/>
    <mergeCell ref="D197:E197"/>
    <mergeCell ref="F197:S197"/>
    <mergeCell ref="F214:L215"/>
    <mergeCell ref="M214:S215"/>
    <mergeCell ref="F213:L213"/>
    <mergeCell ref="M213:S213"/>
    <mergeCell ref="F212:L212"/>
    <mergeCell ref="F208:L211"/>
    <mergeCell ref="M208:S211"/>
    <mergeCell ref="B213:E213"/>
    <mergeCell ref="A207:E207"/>
    <mergeCell ref="F207:L207"/>
    <mergeCell ref="M207:S207"/>
    <mergeCell ref="A206:E206"/>
    <mergeCell ref="G206:L206"/>
    <mergeCell ref="A199:A205"/>
    <mergeCell ref="B199:E200"/>
    <mergeCell ref="F199:S200"/>
    <mergeCell ref="B201:E203"/>
    <mergeCell ref="F201:S203"/>
    <mergeCell ref="B204:E204"/>
    <mergeCell ref="F204:S204"/>
    <mergeCell ref="B205:E205"/>
    <mergeCell ref="F205:S205"/>
    <mergeCell ref="B223:E223"/>
    <mergeCell ref="B208:E211"/>
    <mergeCell ref="B217:D218"/>
    <mergeCell ref="M212:S212"/>
    <mergeCell ref="F225:L225"/>
    <mergeCell ref="M225:S225"/>
    <mergeCell ref="B221:E221"/>
    <mergeCell ref="F216:K216"/>
    <mergeCell ref="F223:L223"/>
    <mergeCell ref="M223:S223"/>
    <mergeCell ref="F222:L222"/>
    <mergeCell ref="M222:S222"/>
    <mergeCell ref="M216:R216"/>
    <mergeCell ref="B222:E222"/>
    <mergeCell ref="B212:E212"/>
    <mergeCell ref="B216:E216"/>
    <mergeCell ref="F221:L221"/>
    <mergeCell ref="M221:S221"/>
    <mergeCell ref="A227:A234"/>
    <mergeCell ref="B227:E227"/>
    <mergeCell ref="B228:E228"/>
    <mergeCell ref="B233:E234"/>
    <mergeCell ref="B231:E232"/>
    <mergeCell ref="F231:L232"/>
    <mergeCell ref="M231:S232"/>
    <mergeCell ref="F229:L230"/>
    <mergeCell ref="M229:S230"/>
    <mergeCell ref="O106:S106"/>
    <mergeCell ref="B148:E150"/>
    <mergeCell ref="B151:E151"/>
    <mergeCell ref="B152:E152"/>
    <mergeCell ref="G153:L153"/>
    <mergeCell ref="B161:E162"/>
    <mergeCell ref="F161:L162"/>
    <mergeCell ref="M233:S234"/>
    <mergeCell ref="F233:L234"/>
    <mergeCell ref="B229:E230"/>
    <mergeCell ref="F227:L228"/>
    <mergeCell ref="M227:S228"/>
    <mergeCell ref="A226:E226"/>
    <mergeCell ref="F226:K226"/>
    <mergeCell ref="M226:R226"/>
    <mergeCell ref="B214:E215"/>
    <mergeCell ref="B224:E224"/>
    <mergeCell ref="B225:E225"/>
    <mergeCell ref="A208:A225"/>
    <mergeCell ref="A194:F194"/>
    <mergeCell ref="A195:E195"/>
    <mergeCell ref="F224:L224"/>
    <mergeCell ref="M224:S224"/>
    <mergeCell ref="B219:D220"/>
    <mergeCell ref="Q142:S142"/>
    <mergeCell ref="A118:B119"/>
    <mergeCell ref="C118:D127"/>
    <mergeCell ref="E118:J119"/>
    <mergeCell ref="M161:S162"/>
    <mergeCell ref="F154:L154"/>
    <mergeCell ref="M154:S154"/>
    <mergeCell ref="K118:N122"/>
    <mergeCell ref="A120:B122"/>
    <mergeCell ref="E120:J122"/>
    <mergeCell ref="O121:S121"/>
    <mergeCell ref="A155:A172"/>
    <mergeCell ref="B160:E160"/>
    <mergeCell ref="B135:S137"/>
    <mergeCell ref="D144:E144"/>
    <mergeCell ref="E125:J127"/>
    <mergeCell ref="K125:N127"/>
    <mergeCell ref="F146:S147"/>
    <mergeCell ref="F148:S150"/>
    <mergeCell ref="F151:S151"/>
    <mergeCell ref="F152:S152"/>
    <mergeCell ref="B146:E147"/>
    <mergeCell ref="M163:R163"/>
    <mergeCell ref="F168:L168"/>
    <mergeCell ref="F33:K33"/>
    <mergeCell ref="B92:E92"/>
    <mergeCell ref="A3:S3"/>
    <mergeCell ref="B84:E84"/>
    <mergeCell ref="B85:E85"/>
    <mergeCell ref="B86:E86"/>
    <mergeCell ref="C62:S62"/>
    <mergeCell ref="C63:S63"/>
    <mergeCell ref="F6:S7"/>
    <mergeCell ref="F8:S10"/>
    <mergeCell ref="F11:S11"/>
    <mergeCell ref="F12:S12"/>
    <mergeCell ref="A6:A12"/>
    <mergeCell ref="B6:E7"/>
    <mergeCell ref="B8:E10"/>
    <mergeCell ref="B11:E11"/>
    <mergeCell ref="B12:E12"/>
    <mergeCell ref="B34:E34"/>
    <mergeCell ref="F40:L41"/>
    <mergeCell ref="B38:E39"/>
    <mergeCell ref="B40:E41"/>
    <mergeCell ref="A33:E33"/>
    <mergeCell ref="B35:E35"/>
    <mergeCell ref="B55:S56"/>
    <mergeCell ref="C58:S61"/>
    <mergeCell ref="A34:A41"/>
    <mergeCell ref="B36:E37"/>
    <mergeCell ref="F34:L35"/>
    <mergeCell ref="A1:F1"/>
    <mergeCell ref="A2:E2"/>
    <mergeCell ref="F4:S4"/>
    <mergeCell ref="A13:E13"/>
    <mergeCell ref="M21:S22"/>
    <mergeCell ref="B19:E19"/>
    <mergeCell ref="B21:E22"/>
    <mergeCell ref="B29:E29"/>
    <mergeCell ref="B30:E30"/>
    <mergeCell ref="F14:L14"/>
    <mergeCell ref="M14:S14"/>
    <mergeCell ref="M20:S20"/>
    <mergeCell ref="Q2:S2"/>
    <mergeCell ref="D4:E4"/>
    <mergeCell ref="A14:E14"/>
    <mergeCell ref="G13:L13"/>
    <mergeCell ref="M23:R23"/>
    <mergeCell ref="B15:E18"/>
    <mergeCell ref="F15:L18"/>
    <mergeCell ref="F19:L19"/>
    <mergeCell ref="B28:E28"/>
    <mergeCell ref="B26:D27"/>
    <mergeCell ref="B20:E20"/>
    <mergeCell ref="M19:S19"/>
    <mergeCell ref="B31:E31"/>
    <mergeCell ref="B32:E32"/>
    <mergeCell ref="B23:E23"/>
    <mergeCell ref="F20:L20"/>
    <mergeCell ref="F21:L22"/>
    <mergeCell ref="F31:L31"/>
    <mergeCell ref="M31:S31"/>
    <mergeCell ref="F32:L32"/>
    <mergeCell ref="M32:S32"/>
    <mergeCell ref="M38:S39"/>
    <mergeCell ref="M40:S41"/>
    <mergeCell ref="B93:E93"/>
    <mergeCell ref="Q93:S93"/>
    <mergeCell ref="B94:E94"/>
    <mergeCell ref="Q87:S87"/>
    <mergeCell ref="Q88:S88"/>
    <mergeCell ref="C78:S79"/>
    <mergeCell ref="A143:S143"/>
    <mergeCell ref="E107:J108"/>
    <mergeCell ref="K107:N114"/>
    <mergeCell ref="A109:B111"/>
    <mergeCell ref="E109:J111"/>
    <mergeCell ref="A112:B114"/>
    <mergeCell ref="E112:J114"/>
    <mergeCell ref="A115:B117"/>
    <mergeCell ref="E115:J117"/>
    <mergeCell ref="A141:F141"/>
    <mergeCell ref="A142:E142"/>
    <mergeCell ref="C57:S57"/>
    <mergeCell ref="B87:E87"/>
    <mergeCell ref="H95:H98"/>
    <mergeCell ref="I95:I98"/>
    <mergeCell ref="J95:J98"/>
    <mergeCell ref="A15:A32"/>
    <mergeCell ref="B24:D25"/>
    <mergeCell ref="F23:K23"/>
    <mergeCell ref="Q83:S83"/>
    <mergeCell ref="Q84:S84"/>
    <mergeCell ref="Q85:S85"/>
    <mergeCell ref="Q86:S86"/>
    <mergeCell ref="B43:S46"/>
    <mergeCell ref="B47:S53"/>
    <mergeCell ref="F29:L29"/>
    <mergeCell ref="M29:S29"/>
    <mergeCell ref="F30:L30"/>
    <mergeCell ref="M30:S30"/>
    <mergeCell ref="M36:S37"/>
    <mergeCell ref="M34:S35"/>
    <mergeCell ref="A83:A94"/>
    <mergeCell ref="Q81:S82"/>
    <mergeCell ref="Q92:S92"/>
    <mergeCell ref="F28:L28"/>
    <mergeCell ref="M28:S28"/>
    <mergeCell ref="C64:S64"/>
    <mergeCell ref="C65:S67"/>
    <mergeCell ref="F36:L37"/>
    <mergeCell ref="F38:L39"/>
    <mergeCell ref="K95:K98"/>
    <mergeCell ref="L95:L98"/>
    <mergeCell ref="M95:M98"/>
    <mergeCell ref="N95:N98"/>
    <mergeCell ref="O95:O98"/>
    <mergeCell ref="P95:P98"/>
    <mergeCell ref="Q95:S98"/>
    <mergeCell ref="Q91:S91"/>
    <mergeCell ref="B89:E89"/>
    <mergeCell ref="Q89:S90"/>
    <mergeCell ref="A95:E98"/>
    <mergeCell ref="F95:F98"/>
    <mergeCell ref="G95:G98"/>
    <mergeCell ref="C68:S71"/>
    <mergeCell ref="C72:S73"/>
    <mergeCell ref="C76:S77"/>
    <mergeCell ref="A81:E82"/>
    <mergeCell ref="C74:S75"/>
    <mergeCell ref="M170:S170"/>
    <mergeCell ref="M99:M101"/>
    <mergeCell ref="N99:N101"/>
    <mergeCell ref="O99:O101"/>
    <mergeCell ref="P99:P101"/>
    <mergeCell ref="Q99:S101"/>
    <mergeCell ref="F169:L169"/>
    <mergeCell ref="M169:S169"/>
    <mergeCell ref="F170:L170"/>
    <mergeCell ref="B133:S134"/>
    <mergeCell ref="A125:B127"/>
    <mergeCell ref="O118:S118"/>
    <mergeCell ref="O119:S119"/>
    <mergeCell ref="O120:S120"/>
    <mergeCell ref="B90:E90"/>
    <mergeCell ref="B91:E91"/>
    <mergeCell ref="B88:E88"/>
    <mergeCell ref="A146:A152"/>
    <mergeCell ref="F81:P81"/>
    <mergeCell ref="B83:E83"/>
    <mergeCell ref="K115:N117"/>
    <mergeCell ref="B130:S131"/>
    <mergeCell ref="E106:J106"/>
    <mergeCell ref="M33:R33"/>
    <mergeCell ref="Q94:S94"/>
    <mergeCell ref="M15:S18"/>
    <mergeCell ref="M180:S181"/>
    <mergeCell ref="F144:S144"/>
    <mergeCell ref="B171:E171"/>
    <mergeCell ref="B172:E172"/>
    <mergeCell ref="F171:L171"/>
    <mergeCell ref="M171:S171"/>
    <mergeCell ref="F172:L172"/>
    <mergeCell ref="M172:S172"/>
    <mergeCell ref="F160:L160"/>
    <mergeCell ref="M160:S160"/>
    <mergeCell ref="B155:E158"/>
    <mergeCell ref="F163:K163"/>
    <mergeCell ref="B168:E168"/>
    <mergeCell ref="B163:E163"/>
    <mergeCell ref="F155:L158"/>
    <mergeCell ref="A153:E153"/>
    <mergeCell ref="B178:E179"/>
    <mergeCell ref="A154:E154"/>
    <mergeCell ref="F178:L179"/>
    <mergeCell ref="A99:E101"/>
    <mergeCell ref="F99:F101"/>
    <mergeCell ref="G99:G101"/>
    <mergeCell ref="H99:H101"/>
    <mergeCell ref="I99:I101"/>
    <mergeCell ref="J99:J101"/>
    <mergeCell ref="K99:K101"/>
    <mergeCell ref="L99:L101"/>
    <mergeCell ref="A123:B124"/>
    <mergeCell ref="E123:J124"/>
    <mergeCell ref="K123:N124"/>
    <mergeCell ref="A106:B106"/>
    <mergeCell ref="C106:D106"/>
    <mergeCell ref="K106:N106"/>
    <mergeCell ref="A107:B108"/>
    <mergeCell ref="C107:D117"/>
    <mergeCell ref="M155:S158"/>
    <mergeCell ref="M159:S159"/>
    <mergeCell ref="B159:E159"/>
    <mergeCell ref="F159:L159"/>
    <mergeCell ref="M174:S175"/>
    <mergeCell ref="B164:D165"/>
  </mergeCells>
  <phoneticPr fontId="2"/>
  <dataValidations count="4">
    <dataValidation type="list" showInputMessage="1" showErrorMessage="1" sqref="F221 F168 M221 F28 M28 M168">
      <formula1>企業回答6</formula1>
    </dataValidation>
    <dataValidation type="list" allowBlank="1" showInputMessage="1" showErrorMessage="1" sqref="F31:S31 F171:S171 F224:S224">
      <formula1>工事種別</formula1>
    </dataValidation>
    <dataValidation type="list" allowBlank="1" showInputMessage="1" showErrorMessage="1" sqref="F32:S32 F172:S172 F225:S225">
      <formula1>建設工事の種類</formula1>
    </dataValidation>
    <dataValidation type="list" allowBlank="1" showInputMessage="1" showErrorMessage="1" sqref="M164:M167 F24:F27 F164:F167 M24:M27 F217:F220 M217:M220">
      <formula1>$Z$24:$Z$26</formula1>
    </dataValidation>
  </dataValidations>
  <printOptions horizontalCentered="1"/>
  <pageMargins left="0.70866141732283472" right="0.70866141732283472" top="0.74803149606299213" bottom="0.55118110236220474" header="0.31496062992125984" footer="0.31496062992125984"/>
  <pageSetup paperSize="9" scale="96" fitToHeight="5" orientation="portrait" blackAndWhite="1" r:id="rId1"/>
  <rowBreaks count="4" manualBreakCount="4">
    <brk id="54" max="18" man="1"/>
    <brk id="104" max="18" man="1"/>
    <brk id="140" max="18" man="1"/>
    <brk id="193" max="18" man="1"/>
  </rowBreaks>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9"/>
    <pageSetUpPr fitToPage="1"/>
  </sheetPr>
  <dimension ref="A1:Z53"/>
  <sheetViews>
    <sheetView view="pageBreakPreview" zoomScaleNormal="100" zoomScaleSheetLayoutView="100" workbookViewId="0">
      <selection activeCell="E6" sqref="E6:Q8"/>
    </sheetView>
  </sheetViews>
  <sheetFormatPr defaultColWidth="9" defaultRowHeight="13"/>
  <cols>
    <col min="1" max="17" width="5.08984375" style="4" customWidth="1"/>
    <col min="18" max="18" width="5.08984375" style="190" customWidth="1"/>
    <col min="19" max="16384" width="9" style="4"/>
  </cols>
  <sheetData>
    <row r="1" spans="1:20" ht="15.75" customHeight="1">
      <c r="A1" s="1392" t="str">
        <f>CONCATENATE("（様式-",INDEX(発注者入力シート!$B$32:$G$35,MATCH(発注者入力シート!M8,発注者入力シート!$C$32:$C$35,0),4),"）")</f>
        <v>（様式-８）</v>
      </c>
      <c r="B1" s="1392"/>
      <c r="C1" s="1392"/>
      <c r="D1" s="1392"/>
      <c r="E1" s="1392"/>
      <c r="F1" s="1392"/>
      <c r="Q1" s="173"/>
      <c r="R1" s="142"/>
      <c r="S1" s="4" t="s">
        <v>393</v>
      </c>
    </row>
    <row r="2" spans="1:20" ht="15.75" customHeight="1">
      <c r="A2" s="1392" t="str">
        <f>CONCATENATE("評価項目",INDEX(発注者入力シート!$B$32:$G$35,MATCH(発注者入力シート!M8,発注者入力シート!$C$32:$C$35,0),5),"-",INDEX(発注者入力シート!$B$32:$G$35,MATCH(発注者入力シート!M8,発注者入力シート!$C$32:$C$35,0),6))</f>
        <v>評価項目（３）-③</v>
      </c>
      <c r="B2" s="1392"/>
      <c r="C2" s="1392"/>
      <c r="D2" s="1392"/>
      <c r="E2" s="1392"/>
      <c r="S2" s="4" t="s">
        <v>394</v>
      </c>
    </row>
    <row r="3" spans="1:20" ht="15.75" customHeight="1">
      <c r="A3" s="1495" t="s">
        <v>586</v>
      </c>
      <c r="B3" s="1495"/>
      <c r="C3" s="1495"/>
      <c r="D3" s="1495"/>
      <c r="E3" s="1495"/>
      <c r="F3" s="1495"/>
      <c r="G3" s="1495"/>
      <c r="H3" s="1495"/>
      <c r="I3" s="1495"/>
      <c r="J3" s="1495"/>
      <c r="K3" s="1495"/>
      <c r="L3" s="1495"/>
      <c r="M3" s="1495"/>
      <c r="N3" s="1495"/>
      <c r="O3" s="1495"/>
      <c r="P3" s="1495"/>
      <c r="Q3" s="1495"/>
      <c r="R3" s="272"/>
      <c r="S3" s="147"/>
      <c r="T3" s="4" t="s">
        <v>401</v>
      </c>
    </row>
    <row r="4" spans="1:20" ht="15.75" customHeight="1">
      <c r="D4" s="1404" t="s">
        <v>801</v>
      </c>
      <c r="E4" s="1404"/>
      <c r="F4" s="1403" t="str">
        <f>IF(企業入力シート!C5="","",企業入力シート!C5)</f>
        <v>○○共同企業体</v>
      </c>
      <c r="G4" s="1403"/>
      <c r="H4" s="1403"/>
      <c r="I4" s="1403"/>
      <c r="J4" s="1403"/>
      <c r="K4" s="1403"/>
      <c r="L4" s="1403"/>
      <c r="M4" s="1403"/>
      <c r="N4" s="1403"/>
      <c r="O4" s="1403"/>
      <c r="P4" s="1403"/>
      <c r="Q4" s="1403"/>
      <c r="R4" s="259"/>
      <c r="S4" s="135"/>
      <c r="T4" s="4" t="s">
        <v>519</v>
      </c>
    </row>
    <row r="5" spans="1:20" ht="15.75" customHeight="1">
      <c r="S5" s="190"/>
    </row>
    <row r="6" spans="1:20" ht="15.75" customHeight="1">
      <c r="A6" s="1782" t="s">
        <v>1384</v>
      </c>
      <c r="B6" s="1782"/>
      <c r="C6" s="1782"/>
      <c r="D6" s="1782"/>
      <c r="E6" s="1783" t="s">
        <v>1482</v>
      </c>
      <c r="F6" s="1783"/>
      <c r="G6" s="1783"/>
      <c r="H6" s="1783"/>
      <c r="I6" s="1783"/>
      <c r="J6" s="1783"/>
      <c r="K6" s="1783"/>
      <c r="L6" s="1783"/>
      <c r="M6" s="1783"/>
      <c r="N6" s="1783"/>
      <c r="O6" s="1783"/>
      <c r="P6" s="1783"/>
      <c r="Q6" s="1783"/>
      <c r="S6" s="4" t="s">
        <v>397</v>
      </c>
    </row>
    <row r="7" spans="1:20" ht="15.75" customHeight="1">
      <c r="A7" s="1782"/>
      <c r="B7" s="1782"/>
      <c r="C7" s="1782"/>
      <c r="D7" s="1782"/>
      <c r="E7" s="1783"/>
      <c r="F7" s="1783"/>
      <c r="G7" s="1783"/>
      <c r="H7" s="1783"/>
      <c r="I7" s="1783"/>
      <c r="J7" s="1783"/>
      <c r="K7" s="1783"/>
      <c r="L7" s="1783"/>
      <c r="M7" s="1783"/>
      <c r="N7" s="1783"/>
      <c r="O7" s="1783"/>
      <c r="P7" s="1783"/>
      <c r="Q7" s="1783"/>
      <c r="R7" s="212"/>
      <c r="S7" s="137"/>
      <c r="T7" s="4" t="s">
        <v>398</v>
      </c>
    </row>
    <row r="8" spans="1:20" ht="15.75" customHeight="1">
      <c r="A8" s="1782"/>
      <c r="B8" s="1782"/>
      <c r="C8" s="1782"/>
      <c r="D8" s="1782"/>
      <c r="E8" s="1783"/>
      <c r="F8" s="1783"/>
      <c r="G8" s="1783"/>
      <c r="H8" s="1783"/>
      <c r="I8" s="1783"/>
      <c r="J8" s="1783"/>
      <c r="K8" s="1783"/>
      <c r="L8" s="1783"/>
      <c r="M8" s="1783"/>
      <c r="N8" s="1783"/>
      <c r="O8" s="1783"/>
      <c r="P8" s="1783"/>
      <c r="Q8" s="1783"/>
      <c r="R8" s="212"/>
      <c r="S8" s="137"/>
    </row>
    <row r="9" spans="1:20" ht="15.75" customHeight="1">
      <c r="A9" s="1784" t="s">
        <v>155</v>
      </c>
      <c r="B9" s="1784"/>
      <c r="C9" s="1784"/>
      <c r="D9" s="1784"/>
      <c r="E9" s="1785" t="str">
        <f>INDEX(発注者入力シート!$AX$3:$BC$31,MATCH(発注者入力シート!$AY$2,発注者入力シート!$AZ$3:$AZ$31,0),4)</f>
        <v>通信設備工事</v>
      </c>
      <c r="F9" s="1785"/>
      <c r="G9" s="1785"/>
      <c r="H9" s="1785"/>
      <c r="I9" s="1785"/>
      <c r="J9" s="1785"/>
      <c r="K9" s="1785"/>
      <c r="L9" s="1785"/>
      <c r="M9" s="1785"/>
      <c r="N9" s="1785"/>
      <c r="O9" s="1785"/>
      <c r="P9" s="1785"/>
      <c r="Q9" s="1785"/>
      <c r="R9" s="212"/>
      <c r="S9" s="137"/>
    </row>
    <row r="10" spans="1:20" ht="15.75" customHeight="1">
      <c r="A10" s="1784" t="s">
        <v>216</v>
      </c>
      <c r="B10" s="1784"/>
      <c r="C10" s="1784"/>
      <c r="D10" s="1784"/>
      <c r="E10" s="1785" t="str">
        <f>INDEX(発注者入力シート!$AX$3:$BC$31,MATCH(発注者入力シート!$AY$2,発注者入力シート!$AZ$3:$AZ$31,0),5)</f>
        <v>電気通信工事</v>
      </c>
      <c r="F10" s="1785"/>
      <c r="G10" s="1785"/>
      <c r="H10" s="1785"/>
      <c r="I10" s="1785"/>
      <c r="J10" s="1785"/>
      <c r="K10" s="1785"/>
      <c r="L10" s="1785"/>
      <c r="M10" s="1785"/>
      <c r="N10" s="1785"/>
      <c r="O10" s="1785"/>
      <c r="P10" s="1785"/>
      <c r="Q10" s="1785"/>
      <c r="R10" s="212"/>
      <c r="S10" s="137"/>
    </row>
    <row r="11" spans="1:20" ht="15.75" customHeight="1">
      <c r="A11" s="649"/>
      <c r="B11" s="649"/>
      <c r="C11" s="649"/>
      <c r="D11" s="649"/>
      <c r="E11" s="649"/>
      <c r="F11" s="649"/>
      <c r="G11" s="649"/>
      <c r="H11" s="649"/>
      <c r="I11" s="649"/>
      <c r="J11" s="649"/>
      <c r="K11" s="649"/>
      <c r="L11" s="649"/>
      <c r="M11" s="649"/>
      <c r="N11" s="649"/>
      <c r="O11" s="649"/>
      <c r="P11" s="649"/>
      <c r="Q11" s="649"/>
      <c r="R11" s="212"/>
      <c r="S11" s="138"/>
      <c r="T11" s="4" t="s">
        <v>396</v>
      </c>
    </row>
    <row r="12" spans="1:20" ht="15.75" customHeight="1">
      <c r="A12" s="212"/>
      <c r="B12" s="212"/>
      <c r="C12" s="212"/>
      <c r="D12" s="212"/>
      <c r="E12" s="212"/>
      <c r="F12" s="212"/>
      <c r="G12" s="212"/>
      <c r="H12" s="212"/>
      <c r="I12" s="212"/>
      <c r="J12" s="212"/>
      <c r="K12" s="212"/>
      <c r="L12" s="212"/>
      <c r="M12" s="212"/>
      <c r="N12" s="212"/>
      <c r="O12" s="212"/>
      <c r="P12" s="212"/>
      <c r="Q12" s="212"/>
      <c r="R12" s="212"/>
      <c r="S12" s="209"/>
      <c r="T12" s="4" t="s">
        <v>403</v>
      </c>
    </row>
    <row r="13" spans="1:20" ht="15.75" customHeight="1">
      <c r="A13" s="1472" t="s">
        <v>40</v>
      </c>
      <c r="B13" s="1479"/>
      <c r="C13" s="1479"/>
      <c r="D13" s="1479"/>
      <c r="E13" s="1473"/>
      <c r="F13" s="355" t="s">
        <v>725</v>
      </c>
      <c r="G13" s="1779" t="str">
        <f>IF(企業入力シート!C25="","",企業入力シート!C25)</f>
        <v/>
      </c>
      <c r="H13" s="1780"/>
      <c r="I13" s="1780"/>
      <c r="J13" s="1780"/>
      <c r="K13" s="1781"/>
      <c r="L13" s="213"/>
      <c r="M13" s="140"/>
      <c r="N13" s="140"/>
      <c r="O13" s="140"/>
      <c r="P13" s="140"/>
      <c r="Q13" s="140"/>
      <c r="R13" s="140"/>
      <c r="S13" s="149"/>
    </row>
    <row r="14" spans="1:20" ht="15.75" customHeight="1">
      <c r="A14" s="1472" t="s">
        <v>580</v>
      </c>
      <c r="B14" s="1479"/>
      <c r="C14" s="1479"/>
      <c r="D14" s="1479"/>
      <c r="E14" s="1473"/>
      <c r="F14" s="1562"/>
      <c r="G14" s="1563"/>
      <c r="H14" s="1563"/>
      <c r="I14" s="1563"/>
      <c r="J14" s="1563"/>
      <c r="K14" s="1564"/>
      <c r="L14" s="213"/>
      <c r="M14" s="140"/>
      <c r="N14" s="140"/>
      <c r="O14" s="140"/>
      <c r="P14" s="140"/>
      <c r="Q14" s="145"/>
      <c r="R14" s="145"/>
      <c r="S14" s="149" t="s">
        <v>399</v>
      </c>
    </row>
    <row r="15" spans="1:20" ht="15.75" customHeight="1">
      <c r="A15" s="1472" t="s">
        <v>879</v>
      </c>
      <c r="B15" s="1479"/>
      <c r="C15" s="1479"/>
      <c r="D15" s="1479"/>
      <c r="E15" s="1473"/>
      <c r="F15" s="1774"/>
      <c r="G15" s="1775"/>
      <c r="H15" s="1775"/>
      <c r="I15" s="1775"/>
      <c r="J15" s="1775"/>
      <c r="K15" s="1776"/>
      <c r="L15" s="203"/>
      <c r="M15" s="145"/>
      <c r="N15" s="145"/>
      <c r="O15" s="145"/>
      <c r="P15" s="145"/>
      <c r="Q15" s="145"/>
      <c r="R15" s="145"/>
      <c r="S15" s="149" t="s">
        <v>400</v>
      </c>
    </row>
    <row r="16" spans="1:20" ht="15.75" customHeight="1">
      <c r="A16" s="1472" t="s">
        <v>578</v>
      </c>
      <c r="B16" s="1479"/>
      <c r="C16" s="1479"/>
      <c r="D16" s="1479"/>
      <c r="E16" s="1473"/>
      <c r="F16" s="1526"/>
      <c r="G16" s="1777"/>
      <c r="H16" s="1777"/>
      <c r="I16" s="1777"/>
      <c r="J16" s="1777"/>
      <c r="K16" s="1778"/>
      <c r="L16" s="214"/>
      <c r="M16" s="215"/>
      <c r="N16" s="215"/>
      <c r="O16" s="215"/>
      <c r="P16" s="215"/>
      <c r="Q16" s="215"/>
      <c r="R16" s="141"/>
      <c r="S16" s="149" t="s">
        <v>855</v>
      </c>
    </row>
    <row r="17" spans="1:19" ht="15.75" customHeight="1">
      <c r="A17" s="1446" t="s">
        <v>579</v>
      </c>
      <c r="B17" s="1447"/>
      <c r="C17" s="1447"/>
      <c r="D17" s="1447"/>
      <c r="E17" s="1448"/>
      <c r="F17" s="1408"/>
      <c r="G17" s="1409"/>
      <c r="H17" s="1409"/>
      <c r="I17" s="1409"/>
      <c r="J17" s="1409"/>
      <c r="K17" s="1409"/>
      <c r="L17" s="1409"/>
      <c r="M17" s="1409"/>
      <c r="N17" s="1409"/>
      <c r="O17" s="1409"/>
      <c r="P17" s="1409"/>
      <c r="Q17" s="1410"/>
      <c r="R17" s="257"/>
    </row>
    <row r="18" spans="1:19" ht="15.75" customHeight="1">
      <c r="A18" s="1449"/>
      <c r="B18" s="1450"/>
      <c r="C18" s="1450"/>
      <c r="D18" s="1450"/>
      <c r="E18" s="1451"/>
      <c r="F18" s="1414"/>
      <c r="G18" s="1415"/>
      <c r="H18" s="1415"/>
      <c r="I18" s="1415"/>
      <c r="J18" s="1415"/>
      <c r="K18" s="1415"/>
      <c r="L18" s="1415"/>
      <c r="M18" s="1415"/>
      <c r="N18" s="1415"/>
      <c r="O18" s="1415"/>
      <c r="P18" s="1415"/>
      <c r="Q18" s="1416"/>
      <c r="R18" s="257"/>
    </row>
    <row r="19" spans="1:19" ht="15.75" customHeight="1">
      <c r="A19" s="1611" t="s">
        <v>155</v>
      </c>
      <c r="B19" s="1611"/>
      <c r="C19" s="1611"/>
      <c r="D19" s="1611"/>
      <c r="E19" s="1611"/>
      <c r="F19" s="1773"/>
      <c r="G19" s="1773"/>
      <c r="H19" s="1773"/>
      <c r="I19" s="1773"/>
      <c r="J19" s="1773"/>
      <c r="K19" s="1773"/>
      <c r="L19" s="1773"/>
      <c r="M19" s="1773"/>
      <c r="N19" s="1773"/>
      <c r="O19" s="1773"/>
      <c r="P19" s="1773"/>
      <c r="Q19" s="1773"/>
      <c r="R19" s="647"/>
    </row>
    <row r="20" spans="1:19" ht="15.75" customHeight="1">
      <c r="A20" s="1611" t="s">
        <v>216</v>
      </c>
      <c r="B20" s="1611"/>
      <c r="C20" s="1611"/>
      <c r="D20" s="1611"/>
      <c r="E20" s="1611"/>
      <c r="F20" s="1773"/>
      <c r="G20" s="1773"/>
      <c r="H20" s="1773"/>
      <c r="I20" s="1773"/>
      <c r="J20" s="1773"/>
      <c r="K20" s="1773"/>
      <c r="L20" s="1773"/>
      <c r="M20" s="1773"/>
      <c r="N20" s="1773"/>
      <c r="O20" s="1773"/>
      <c r="P20" s="1773"/>
      <c r="Q20" s="1773"/>
      <c r="R20" s="647"/>
    </row>
    <row r="21" spans="1:19" ht="15.75" customHeight="1">
      <c r="A21" s="642"/>
      <c r="B21" s="643"/>
      <c r="C21" s="643"/>
      <c r="D21" s="643"/>
      <c r="E21" s="644"/>
      <c r="F21" s="300"/>
      <c r="G21" s="300"/>
      <c r="H21" s="300"/>
      <c r="I21" s="300"/>
      <c r="J21" s="300"/>
      <c r="K21" s="300"/>
      <c r="L21" s="647"/>
      <c r="M21" s="647"/>
      <c r="N21" s="647"/>
      <c r="O21" s="647"/>
      <c r="P21" s="647"/>
      <c r="Q21" s="647"/>
      <c r="R21" s="647"/>
    </row>
    <row r="22" spans="1:19" ht="15.75" customHeight="1">
      <c r="A22" s="1472" t="s">
        <v>40</v>
      </c>
      <c r="B22" s="1479"/>
      <c r="C22" s="1479"/>
      <c r="D22" s="1479"/>
      <c r="E22" s="1473"/>
      <c r="F22" s="355" t="s">
        <v>726</v>
      </c>
      <c r="G22" s="1779" t="str">
        <f>IF(企業入力シート!C26="","",企業入力シート!C26)</f>
        <v/>
      </c>
      <c r="H22" s="1780"/>
      <c r="I22" s="1780"/>
      <c r="J22" s="1780"/>
      <c r="K22" s="1781"/>
      <c r="L22" s="134"/>
    </row>
    <row r="23" spans="1:19" ht="15.75" customHeight="1">
      <c r="A23" s="1472" t="s">
        <v>580</v>
      </c>
      <c r="B23" s="1479"/>
      <c r="C23" s="1479"/>
      <c r="D23" s="1479"/>
      <c r="E23" s="1473"/>
      <c r="F23" s="1562"/>
      <c r="G23" s="1563"/>
      <c r="H23" s="1563"/>
      <c r="I23" s="1563"/>
      <c r="J23" s="1563"/>
      <c r="K23" s="1564"/>
    </row>
    <row r="24" spans="1:19" ht="15.75" customHeight="1">
      <c r="A24" s="1472" t="s">
        <v>879</v>
      </c>
      <c r="B24" s="1479"/>
      <c r="C24" s="1479"/>
      <c r="D24" s="1479"/>
      <c r="E24" s="1473"/>
      <c r="F24" s="1774"/>
      <c r="G24" s="1775"/>
      <c r="H24" s="1775"/>
      <c r="I24" s="1775"/>
      <c r="J24" s="1775"/>
      <c r="K24" s="1776"/>
    </row>
    <row r="25" spans="1:19" ht="15.75" customHeight="1">
      <c r="A25" s="1472" t="s">
        <v>578</v>
      </c>
      <c r="B25" s="1479"/>
      <c r="C25" s="1479"/>
      <c r="D25" s="1479"/>
      <c r="E25" s="1473"/>
      <c r="F25" s="1526"/>
      <c r="G25" s="1777"/>
      <c r="H25" s="1777"/>
      <c r="I25" s="1777"/>
      <c r="J25" s="1777"/>
      <c r="K25" s="1778"/>
      <c r="L25" s="217"/>
      <c r="M25" s="204"/>
      <c r="N25" s="204"/>
      <c r="O25" s="204"/>
      <c r="P25" s="204"/>
      <c r="Q25" s="204"/>
      <c r="R25" s="145"/>
    </row>
    <row r="26" spans="1:19" ht="15.75" customHeight="1">
      <c r="A26" s="1446" t="s">
        <v>579</v>
      </c>
      <c r="B26" s="1447"/>
      <c r="C26" s="1447"/>
      <c r="D26" s="1447"/>
      <c r="E26" s="1448"/>
      <c r="F26" s="1408"/>
      <c r="G26" s="1409"/>
      <c r="H26" s="1409"/>
      <c r="I26" s="1409"/>
      <c r="J26" s="1409"/>
      <c r="K26" s="1409"/>
      <c r="L26" s="1409"/>
      <c r="M26" s="1409"/>
      <c r="N26" s="1409"/>
      <c r="O26" s="1409"/>
      <c r="P26" s="1409"/>
      <c r="Q26" s="1410"/>
      <c r="R26" s="257"/>
    </row>
    <row r="27" spans="1:19" ht="15.75" customHeight="1">
      <c r="A27" s="1449"/>
      <c r="B27" s="1450"/>
      <c r="C27" s="1450"/>
      <c r="D27" s="1450"/>
      <c r="E27" s="1451"/>
      <c r="F27" s="1414"/>
      <c r="G27" s="1415"/>
      <c r="H27" s="1415"/>
      <c r="I27" s="1415"/>
      <c r="J27" s="1415"/>
      <c r="K27" s="1415"/>
      <c r="L27" s="1415"/>
      <c r="M27" s="1415"/>
      <c r="N27" s="1415"/>
      <c r="O27" s="1415"/>
      <c r="P27" s="1415"/>
      <c r="Q27" s="1416"/>
      <c r="R27" s="257"/>
    </row>
    <row r="28" spans="1:19" ht="15.75" customHeight="1">
      <c r="A28" s="1611" t="s">
        <v>155</v>
      </c>
      <c r="B28" s="1611"/>
      <c r="C28" s="1611"/>
      <c r="D28" s="1611"/>
      <c r="E28" s="1611"/>
      <c r="F28" s="1773"/>
      <c r="G28" s="1773"/>
      <c r="H28" s="1773"/>
      <c r="I28" s="1773"/>
      <c r="J28" s="1773"/>
      <c r="K28" s="1773"/>
      <c r="L28" s="1773"/>
      <c r="M28" s="1773"/>
      <c r="N28" s="1773"/>
      <c r="O28" s="1773"/>
      <c r="P28" s="1773"/>
      <c r="Q28" s="1773"/>
      <c r="R28" s="647"/>
    </row>
    <row r="29" spans="1:19" ht="15.75" customHeight="1">
      <c r="A29" s="1611" t="s">
        <v>216</v>
      </c>
      <c r="B29" s="1611"/>
      <c r="C29" s="1611"/>
      <c r="D29" s="1611"/>
      <c r="E29" s="1611"/>
      <c r="F29" s="1773"/>
      <c r="G29" s="1773"/>
      <c r="H29" s="1773"/>
      <c r="I29" s="1773"/>
      <c r="J29" s="1773"/>
      <c r="K29" s="1773"/>
      <c r="L29" s="1773"/>
      <c r="M29" s="1773"/>
      <c r="N29" s="1773"/>
      <c r="O29" s="1773"/>
      <c r="P29" s="1773"/>
      <c r="Q29" s="1773"/>
      <c r="R29" s="647"/>
    </row>
    <row r="30" spans="1:19" ht="15.75" customHeight="1">
      <c r="A30" s="981"/>
      <c r="B30" s="994"/>
      <c r="C30" s="994"/>
      <c r="D30" s="994"/>
      <c r="E30" s="995"/>
      <c r="F30" s="650"/>
      <c r="G30" s="300"/>
      <c r="H30" s="300"/>
      <c r="I30" s="300"/>
      <c r="J30" s="300"/>
      <c r="K30" s="300"/>
      <c r="L30" s="647"/>
      <c r="M30" s="647"/>
      <c r="N30" s="647"/>
      <c r="O30" s="647"/>
      <c r="P30" s="647"/>
      <c r="Q30" s="647"/>
      <c r="R30" s="647"/>
    </row>
    <row r="31" spans="1:19" ht="15.75" customHeight="1">
      <c r="A31" s="1559" t="s">
        <v>40</v>
      </c>
      <c r="B31" s="1560"/>
      <c r="C31" s="1560"/>
      <c r="D31" s="1560"/>
      <c r="E31" s="1561"/>
      <c r="F31" s="355" t="s">
        <v>727</v>
      </c>
      <c r="G31" s="1779" t="str">
        <f>IF(企業入力シート!C27="","",企業入力シート!C27)</f>
        <v/>
      </c>
      <c r="H31" s="1780"/>
      <c r="I31" s="1780"/>
      <c r="J31" s="1780"/>
      <c r="K31" s="1781"/>
      <c r="L31" s="213"/>
      <c r="M31" s="140"/>
      <c r="N31" s="140"/>
      <c r="O31" s="140"/>
      <c r="P31" s="140"/>
      <c r="Q31" s="140"/>
      <c r="R31" s="140"/>
      <c r="S31" s="149"/>
    </row>
    <row r="32" spans="1:19" ht="15.75" customHeight="1">
      <c r="A32" s="1559" t="s">
        <v>580</v>
      </c>
      <c r="B32" s="1560"/>
      <c r="C32" s="1560"/>
      <c r="D32" s="1560"/>
      <c r="E32" s="1561"/>
      <c r="F32" s="1562"/>
      <c r="G32" s="1563"/>
      <c r="H32" s="1563"/>
      <c r="I32" s="1563"/>
      <c r="J32" s="1563"/>
      <c r="K32" s="1564"/>
      <c r="L32" s="213"/>
      <c r="M32" s="140"/>
      <c r="N32" s="140"/>
      <c r="O32" s="140"/>
      <c r="P32" s="140"/>
      <c r="Q32" s="145"/>
      <c r="R32" s="145"/>
    </row>
    <row r="33" spans="1:18" ht="15.75" customHeight="1">
      <c r="A33" s="1559" t="s">
        <v>879</v>
      </c>
      <c r="B33" s="1560"/>
      <c r="C33" s="1560"/>
      <c r="D33" s="1560"/>
      <c r="E33" s="1561"/>
      <c r="F33" s="1774"/>
      <c r="G33" s="1775"/>
      <c r="H33" s="1775"/>
      <c r="I33" s="1775"/>
      <c r="J33" s="1775"/>
      <c r="K33" s="1776"/>
      <c r="L33" s="203"/>
      <c r="M33" s="145"/>
      <c r="N33" s="145"/>
      <c r="O33" s="145"/>
      <c r="P33" s="145"/>
      <c r="Q33" s="145"/>
      <c r="R33" s="145"/>
    </row>
    <row r="34" spans="1:18" ht="15.75" customHeight="1">
      <c r="A34" s="1559" t="s">
        <v>578</v>
      </c>
      <c r="B34" s="1560"/>
      <c r="C34" s="1560"/>
      <c r="D34" s="1560"/>
      <c r="E34" s="1561"/>
      <c r="F34" s="1526"/>
      <c r="G34" s="1777"/>
      <c r="H34" s="1777"/>
      <c r="I34" s="1777"/>
      <c r="J34" s="1777"/>
      <c r="K34" s="1778"/>
      <c r="L34" s="214"/>
      <c r="M34" s="215"/>
      <c r="N34" s="215"/>
      <c r="O34" s="215"/>
      <c r="P34" s="215"/>
      <c r="Q34" s="215"/>
      <c r="R34" s="141"/>
    </row>
    <row r="35" spans="1:18" ht="15.75" customHeight="1">
      <c r="A35" s="1600" t="s">
        <v>579</v>
      </c>
      <c r="B35" s="1601"/>
      <c r="C35" s="1601"/>
      <c r="D35" s="1601"/>
      <c r="E35" s="1602"/>
      <c r="F35" s="1408"/>
      <c r="G35" s="1409"/>
      <c r="H35" s="1409"/>
      <c r="I35" s="1409"/>
      <c r="J35" s="1409"/>
      <c r="K35" s="1409"/>
      <c r="L35" s="1409"/>
      <c r="M35" s="1409"/>
      <c r="N35" s="1409"/>
      <c r="O35" s="1409"/>
      <c r="P35" s="1409"/>
      <c r="Q35" s="1410"/>
      <c r="R35" s="257"/>
    </row>
    <row r="36" spans="1:18" ht="15.75" customHeight="1">
      <c r="A36" s="1603"/>
      <c r="B36" s="1604"/>
      <c r="C36" s="1604"/>
      <c r="D36" s="1604"/>
      <c r="E36" s="1605"/>
      <c r="F36" s="1414"/>
      <c r="G36" s="1415"/>
      <c r="H36" s="1415"/>
      <c r="I36" s="1415"/>
      <c r="J36" s="1415"/>
      <c r="K36" s="1415"/>
      <c r="L36" s="1415"/>
      <c r="M36" s="1415"/>
      <c r="N36" s="1415"/>
      <c r="O36" s="1415"/>
      <c r="P36" s="1415"/>
      <c r="Q36" s="1416"/>
      <c r="R36" s="257"/>
    </row>
    <row r="37" spans="1:18" ht="13.5" customHeight="1">
      <c r="A37" s="1611" t="s">
        <v>155</v>
      </c>
      <c r="B37" s="1611"/>
      <c r="C37" s="1611"/>
      <c r="D37" s="1611"/>
      <c r="E37" s="1611"/>
      <c r="F37" s="1773"/>
      <c r="G37" s="1773"/>
      <c r="H37" s="1773"/>
      <c r="I37" s="1773"/>
      <c r="J37" s="1773"/>
      <c r="K37" s="1773"/>
      <c r="L37" s="1773"/>
      <c r="M37" s="1773"/>
      <c r="N37" s="1773"/>
      <c r="O37" s="1773"/>
      <c r="P37" s="1773"/>
      <c r="Q37" s="1773"/>
      <c r="R37" s="261"/>
    </row>
    <row r="38" spans="1:18" ht="13.5" customHeight="1">
      <c r="A38" s="1611" t="s">
        <v>216</v>
      </c>
      <c r="B38" s="1611"/>
      <c r="C38" s="1611"/>
      <c r="D38" s="1611"/>
      <c r="E38" s="1611"/>
      <c r="F38" s="1773"/>
      <c r="G38" s="1773"/>
      <c r="H38" s="1773"/>
      <c r="I38" s="1773"/>
      <c r="J38" s="1773"/>
      <c r="K38" s="1773"/>
      <c r="L38" s="1773"/>
      <c r="M38" s="1773"/>
      <c r="N38" s="1773"/>
      <c r="O38" s="1773"/>
      <c r="P38" s="1773"/>
      <c r="Q38" s="1773"/>
      <c r="R38" s="648"/>
    </row>
    <row r="39" spans="1:18" ht="13.5" customHeight="1">
      <c r="R39" s="648"/>
    </row>
    <row r="40" spans="1:18" ht="13.5" customHeight="1">
      <c r="A40" s="205" t="s">
        <v>1350</v>
      </c>
      <c r="B40" s="1772" t="s">
        <v>1205</v>
      </c>
      <c r="C40" s="1772"/>
      <c r="D40" s="1772"/>
      <c r="E40" s="1772"/>
      <c r="F40" s="1772"/>
      <c r="G40" s="1772"/>
      <c r="H40" s="1772"/>
      <c r="I40" s="1772"/>
      <c r="J40" s="1772"/>
      <c r="K40" s="1772"/>
      <c r="L40" s="1772"/>
      <c r="M40" s="1772"/>
      <c r="N40" s="1772"/>
      <c r="O40" s="1772"/>
      <c r="P40" s="1772"/>
      <c r="Q40" s="1772"/>
      <c r="R40" s="262"/>
    </row>
    <row r="41" spans="1:18">
      <c r="A41" s="187"/>
      <c r="B41" s="1482"/>
      <c r="C41" s="1482"/>
      <c r="D41" s="1482"/>
      <c r="E41" s="1482"/>
      <c r="F41" s="1482"/>
      <c r="G41" s="1482"/>
      <c r="H41" s="1482"/>
      <c r="I41" s="1482"/>
      <c r="J41" s="1482"/>
      <c r="K41" s="1482"/>
      <c r="L41" s="1482"/>
      <c r="M41" s="1482"/>
      <c r="N41" s="1482"/>
      <c r="O41" s="1482"/>
      <c r="P41" s="1482"/>
      <c r="Q41" s="1482"/>
      <c r="R41" s="262"/>
    </row>
    <row r="42" spans="1:18">
      <c r="A42" s="187"/>
      <c r="B42" s="1482"/>
      <c r="C42" s="1482"/>
      <c r="D42" s="1482"/>
      <c r="E42" s="1482"/>
      <c r="F42" s="1482"/>
      <c r="G42" s="1482"/>
      <c r="H42" s="1482"/>
      <c r="I42" s="1482"/>
      <c r="J42" s="1482"/>
      <c r="K42" s="1482"/>
      <c r="L42" s="1482"/>
      <c r="M42" s="1482"/>
      <c r="N42" s="1482"/>
      <c r="O42" s="1482"/>
      <c r="P42" s="1482"/>
      <c r="Q42" s="1482"/>
    </row>
    <row r="43" spans="1:18" ht="13.5" customHeight="1">
      <c r="A43" s="187" t="s">
        <v>105</v>
      </c>
      <c r="B43" s="1565" t="s">
        <v>884</v>
      </c>
      <c r="C43" s="1565"/>
      <c r="D43" s="1565"/>
      <c r="E43" s="1565"/>
      <c r="F43" s="1565"/>
      <c r="G43" s="1565"/>
      <c r="H43" s="1565"/>
      <c r="I43" s="1565"/>
      <c r="J43" s="1565"/>
      <c r="K43" s="1565"/>
      <c r="L43" s="1565"/>
      <c r="M43" s="1565"/>
      <c r="N43" s="1565"/>
      <c r="O43" s="1565"/>
      <c r="P43" s="1565"/>
      <c r="Q43" s="1565"/>
    </row>
    <row r="44" spans="1:18">
      <c r="A44" s="187" t="s">
        <v>106</v>
      </c>
      <c r="B44" s="415" t="s">
        <v>724</v>
      </c>
      <c r="C44" s="541"/>
      <c r="D44" s="541"/>
      <c r="E44" s="541"/>
      <c r="F44" s="541"/>
      <c r="G44" s="541"/>
      <c r="H44" s="541"/>
      <c r="I44" s="541"/>
      <c r="J44" s="541"/>
      <c r="K44" s="541"/>
      <c r="L44" s="541"/>
      <c r="M44" s="541"/>
      <c r="N44" s="541"/>
      <c r="O44" s="541"/>
      <c r="P44" s="541"/>
      <c r="Q44" s="541"/>
    </row>
    <row r="45" spans="1:18">
      <c r="A45" s="187" t="s">
        <v>115</v>
      </c>
      <c r="B45" s="541" t="s">
        <v>1206</v>
      </c>
      <c r="C45" s="541"/>
      <c r="D45" s="541"/>
      <c r="E45" s="541"/>
      <c r="F45" s="541"/>
      <c r="G45" s="541"/>
      <c r="H45" s="541"/>
      <c r="I45" s="541"/>
      <c r="J45" s="541"/>
      <c r="K45" s="541"/>
      <c r="L45" s="541"/>
      <c r="M45" s="541"/>
      <c r="N45" s="541"/>
      <c r="O45" s="541"/>
      <c r="P45" s="541"/>
      <c r="Q45" s="541"/>
    </row>
    <row r="46" spans="1:18" ht="13.5" customHeight="1">
      <c r="A46" s="187" t="s">
        <v>675</v>
      </c>
      <c r="B46" s="1482" t="s">
        <v>728</v>
      </c>
      <c r="C46" s="1482"/>
      <c r="D46" s="1482"/>
      <c r="E46" s="1482"/>
      <c r="F46" s="1482"/>
      <c r="G46" s="1482"/>
      <c r="H46" s="1482"/>
      <c r="I46" s="1482"/>
      <c r="J46" s="1482"/>
      <c r="K46" s="1482"/>
      <c r="L46" s="1482"/>
      <c r="M46" s="1482"/>
      <c r="N46" s="1482"/>
      <c r="O46" s="1482"/>
      <c r="P46" s="1482"/>
      <c r="Q46" s="1482"/>
      <c r="R46" s="212"/>
    </row>
    <row r="47" spans="1:18">
      <c r="A47" s="187"/>
      <c r="B47" s="1482"/>
      <c r="C47" s="1482"/>
      <c r="D47" s="1482"/>
      <c r="E47" s="1482"/>
      <c r="F47" s="1482"/>
      <c r="G47" s="1482"/>
      <c r="H47" s="1482"/>
      <c r="I47" s="1482"/>
      <c r="J47" s="1482"/>
      <c r="K47" s="1482"/>
      <c r="L47" s="1482"/>
      <c r="M47" s="1482"/>
      <c r="N47" s="1482"/>
      <c r="O47" s="1482"/>
      <c r="P47" s="1482"/>
      <c r="Q47" s="1482"/>
      <c r="R47" s="212"/>
    </row>
    <row r="48" spans="1:18">
      <c r="A48" s="195" t="s">
        <v>1351</v>
      </c>
      <c r="B48" s="415" t="s">
        <v>656</v>
      </c>
      <c r="C48" s="415"/>
      <c r="D48" s="415"/>
      <c r="E48" s="415"/>
      <c r="F48" s="415"/>
      <c r="G48" s="415"/>
      <c r="H48" s="415"/>
      <c r="I48" s="415"/>
      <c r="J48" s="415"/>
      <c r="K48" s="415"/>
      <c r="L48" s="415"/>
      <c r="M48" s="415"/>
      <c r="N48" s="415"/>
      <c r="O48" s="415"/>
      <c r="P48" s="415"/>
      <c r="Q48" s="415"/>
    </row>
    <row r="49" spans="1:26" ht="13.5" customHeight="1">
      <c r="A49" s="187"/>
      <c r="B49" s="1024"/>
      <c r="C49" s="1024"/>
      <c r="D49" s="1024"/>
      <c r="E49" s="1024"/>
      <c r="F49" s="1024"/>
      <c r="G49" s="1024"/>
      <c r="H49" s="1024"/>
      <c r="I49" s="1024"/>
      <c r="J49" s="1024"/>
      <c r="K49" s="1024"/>
      <c r="L49" s="1024"/>
      <c r="M49" s="1024"/>
      <c r="N49" s="1024"/>
      <c r="O49" s="1024"/>
      <c r="P49" s="1024"/>
      <c r="Q49" s="1024"/>
      <c r="R49" s="140"/>
    </row>
    <row r="50" spans="1:26" ht="13.5" customHeight="1">
      <c r="A50" s="187"/>
      <c r="B50" s="541"/>
      <c r="C50" s="541"/>
      <c r="D50" s="541"/>
      <c r="E50" s="541"/>
      <c r="F50" s="541"/>
      <c r="G50" s="541"/>
      <c r="H50" s="541"/>
      <c r="I50" s="541"/>
      <c r="J50" s="541"/>
      <c r="K50" s="541"/>
      <c r="L50" s="541"/>
      <c r="M50" s="541"/>
      <c r="N50" s="541"/>
      <c r="O50" s="541"/>
      <c r="P50" s="541"/>
      <c r="Q50" s="541"/>
      <c r="S50" s="196"/>
      <c r="T50" s="196"/>
      <c r="U50" s="196"/>
      <c r="V50" s="196"/>
      <c r="W50" s="196"/>
      <c r="X50" s="196"/>
      <c r="Y50" s="196"/>
      <c r="Z50" s="196"/>
    </row>
    <row r="51" spans="1:26" ht="13.5" customHeight="1">
      <c r="R51" s="259"/>
      <c r="S51" s="196"/>
      <c r="T51" s="196"/>
      <c r="U51" s="196"/>
      <c r="V51" s="196"/>
      <c r="W51" s="196"/>
      <c r="X51" s="196"/>
      <c r="Y51" s="196"/>
      <c r="Z51" s="196"/>
    </row>
    <row r="52" spans="1:26" s="358" customFormat="1">
      <c r="A52" s="422"/>
      <c r="B52" s="422"/>
      <c r="C52" s="422"/>
      <c r="D52" s="422"/>
      <c r="E52" s="422"/>
      <c r="F52" s="422"/>
      <c r="G52" s="422"/>
      <c r="H52" s="422"/>
      <c r="I52" s="422"/>
      <c r="J52" s="422"/>
      <c r="K52" s="422"/>
      <c r="L52" s="422"/>
      <c r="M52" s="422"/>
      <c r="N52" s="422"/>
      <c r="O52" s="422"/>
      <c r="P52" s="422"/>
      <c r="Q52" s="422"/>
      <c r="R52" s="265"/>
    </row>
    <row r="53" spans="1:26" ht="15.75" customHeight="1">
      <c r="A53" s="140"/>
      <c r="B53" s="140"/>
      <c r="C53" s="140"/>
      <c r="D53" s="140"/>
      <c r="E53" s="140"/>
      <c r="F53" s="140"/>
      <c r="G53" s="140"/>
      <c r="H53" s="140"/>
      <c r="I53" s="140"/>
      <c r="J53" s="140"/>
      <c r="K53" s="140"/>
      <c r="L53" s="140"/>
      <c r="M53" s="140"/>
      <c r="N53" s="140"/>
      <c r="O53" s="140"/>
      <c r="P53" s="140"/>
      <c r="Q53" s="140"/>
    </row>
  </sheetData>
  <mergeCells count="56">
    <mergeCell ref="F17:Q18"/>
    <mergeCell ref="A17:E18"/>
    <mergeCell ref="A22:E22"/>
    <mergeCell ref="A25:E25"/>
    <mergeCell ref="F25:K25"/>
    <mergeCell ref="A23:E23"/>
    <mergeCell ref="F23:K23"/>
    <mergeCell ref="G22:K22"/>
    <mergeCell ref="A19:E19"/>
    <mergeCell ref="A20:E20"/>
    <mergeCell ref="F19:Q19"/>
    <mergeCell ref="F20:Q20"/>
    <mergeCell ref="A24:E24"/>
    <mergeCell ref="F24:K24"/>
    <mergeCell ref="A1:F1"/>
    <mergeCell ref="A2:E2"/>
    <mergeCell ref="A3:Q3"/>
    <mergeCell ref="A13:E13"/>
    <mergeCell ref="G13:K13"/>
    <mergeCell ref="D4:E4"/>
    <mergeCell ref="F4:Q4"/>
    <mergeCell ref="A6:D8"/>
    <mergeCell ref="E6:Q8"/>
    <mergeCell ref="A9:D9"/>
    <mergeCell ref="A10:D10"/>
    <mergeCell ref="E9:Q9"/>
    <mergeCell ref="E10:Q10"/>
    <mergeCell ref="A14:E14"/>
    <mergeCell ref="F14:K14"/>
    <mergeCell ref="A16:E16"/>
    <mergeCell ref="F16:K16"/>
    <mergeCell ref="A15:E15"/>
    <mergeCell ref="F15:K15"/>
    <mergeCell ref="G31:K31"/>
    <mergeCell ref="F26:Q27"/>
    <mergeCell ref="A26:E27"/>
    <mergeCell ref="A31:E31"/>
    <mergeCell ref="A28:E28"/>
    <mergeCell ref="F28:Q28"/>
    <mergeCell ref="A29:E29"/>
    <mergeCell ref="F29:Q29"/>
    <mergeCell ref="B40:Q42"/>
    <mergeCell ref="B43:Q43"/>
    <mergeCell ref="B46:Q47"/>
    <mergeCell ref="A32:E32"/>
    <mergeCell ref="F32:K32"/>
    <mergeCell ref="A38:E38"/>
    <mergeCell ref="F38:Q38"/>
    <mergeCell ref="A37:E37"/>
    <mergeCell ref="F37:Q37"/>
    <mergeCell ref="A33:E33"/>
    <mergeCell ref="F33:K33"/>
    <mergeCell ref="A34:E34"/>
    <mergeCell ref="A35:E36"/>
    <mergeCell ref="F35:Q36"/>
    <mergeCell ref="F34:K34"/>
  </mergeCells>
  <phoneticPr fontId="2"/>
  <dataValidations count="4">
    <dataValidation type="list" showInputMessage="1" showErrorMessage="1" sqref="F14:K14 F23:K23 F32:K32">
      <formula1>企業回答3</formula1>
    </dataValidation>
    <dataValidation type="list" showInputMessage="1" showErrorMessage="1" sqref="F16:K16 F25:K25 F34:K34">
      <formula1>企業回答4</formula1>
    </dataValidation>
    <dataValidation type="list" allowBlank="1" showInputMessage="1" showErrorMessage="1" sqref="F20:Q20 F29:Q29 F38:Q38">
      <formula1>建設工事の種類</formula1>
    </dataValidation>
    <dataValidation type="list" allowBlank="1" showInputMessage="1" showErrorMessage="1" sqref="F19:Q19 F28:Q28 F37:Q37">
      <formula1>工事種別</formula1>
    </dataValidation>
  </dataValidations>
  <printOptions horizontalCentered="1"/>
  <pageMargins left="0.70866141732283472" right="0.70866141732283472" top="0.74803149606299213" bottom="0.55118110236220474" header="0.31496062992125984" footer="0.31496062992125984"/>
  <pageSetup paperSize="9" orientation="portrait" blackAndWhite="1"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tabColor theme="8"/>
    <pageSetUpPr fitToPage="1"/>
  </sheetPr>
  <dimension ref="A1:W30"/>
  <sheetViews>
    <sheetView view="pageBreakPreview" zoomScaleNormal="100" zoomScaleSheetLayoutView="100" workbookViewId="0">
      <selection activeCell="L10" sqref="L10"/>
    </sheetView>
  </sheetViews>
  <sheetFormatPr defaultColWidth="9" defaultRowHeight="13"/>
  <cols>
    <col min="1" max="1" width="5.6328125" style="4" customWidth="1"/>
    <col min="2" max="2" width="5.08984375" style="4" customWidth="1"/>
    <col min="3" max="3" width="8.08984375" style="4" customWidth="1"/>
    <col min="4" max="4" width="5.7265625" style="4" customWidth="1"/>
    <col min="5" max="5" width="6.08984375" style="4" customWidth="1"/>
    <col min="6" max="14" width="5" style="4" customWidth="1"/>
    <col min="15" max="17" width="4.7265625" style="4" customWidth="1"/>
    <col min="18" max="18" width="4.7265625" style="190" customWidth="1"/>
    <col min="19" max="19" width="5.08984375" style="190" customWidth="1"/>
    <col min="20" max="16384" width="9" style="4"/>
  </cols>
  <sheetData>
    <row r="1" spans="1:21" ht="15.75" customHeight="1">
      <c r="A1" s="1392" t="str">
        <f>CONCATENATE("（様式-",INDEX(発注者入力シート!$B$36:$G$45,MATCH(発注者入力シート!N12,発注者入力シート!$C$36:$C$45,0),4),"）")</f>
        <v>（様式-９）</v>
      </c>
      <c r="B1" s="1392"/>
      <c r="C1" s="1392"/>
      <c r="D1" s="1392"/>
      <c r="E1" s="1392"/>
      <c r="F1" s="1392"/>
      <c r="P1" s="1540" t="str">
        <f>IF(INDEX(発注者入力シート!$B$20:$G$47,MATCH(発注者入力シート!N12,発注者入力シート!$C$20:$C$47,0),3)="","",INDEX(発注者入力シート!$B$20:$G$47,MATCH(発注者入力シート!N12,発注者入力シート!$C$20:$C$47,0),3))</f>
        <v/>
      </c>
      <c r="Q1" s="1540"/>
      <c r="R1" s="1540"/>
      <c r="S1" s="383"/>
      <c r="T1" s="4" t="s">
        <v>393</v>
      </c>
    </row>
    <row r="2" spans="1:21" ht="15.75" customHeight="1">
      <c r="A2" s="1392" t="str">
        <f>CONCATENATE("評価項目",INDEX(発注者入力シート!$B$36:$G$45,MATCH(発注者入力シート!N12,発注者入力シート!$C$36:$C$45,0),5),"-",INDEX(発注者入力シート!$B$36:$G$45,MATCH(発注者入力シート!N12,発注者入力シート!$C$36:$C$45,0),6))</f>
        <v>評価項目（４）-①</v>
      </c>
      <c r="B2" s="1392"/>
      <c r="C2" s="1392"/>
      <c r="D2" s="1392"/>
      <c r="E2" s="1392"/>
      <c r="T2" s="4" t="s">
        <v>394</v>
      </c>
    </row>
    <row r="3" spans="1:21" ht="15.75" customHeight="1">
      <c r="T3" s="147"/>
      <c r="U3" s="4" t="s">
        <v>404</v>
      </c>
    </row>
    <row r="4" spans="1:21" ht="15.75" customHeight="1">
      <c r="A4" s="1495" t="s">
        <v>665</v>
      </c>
      <c r="B4" s="1495"/>
      <c r="C4" s="1495"/>
      <c r="D4" s="1495"/>
      <c r="E4" s="1495"/>
      <c r="F4" s="1495"/>
      <c r="G4" s="1495"/>
      <c r="H4" s="1495"/>
      <c r="I4" s="1495"/>
      <c r="J4" s="1495"/>
      <c r="K4" s="1495"/>
      <c r="L4" s="1495"/>
      <c r="M4" s="1495"/>
      <c r="N4" s="1495"/>
      <c r="O4" s="1495"/>
      <c r="P4" s="1495"/>
      <c r="Q4" s="1495"/>
      <c r="R4" s="272"/>
      <c r="S4" s="272"/>
      <c r="T4" s="135"/>
      <c r="U4" s="4" t="s">
        <v>519</v>
      </c>
    </row>
    <row r="5" spans="1:21" ht="15.75" customHeight="1">
      <c r="B5" s="134"/>
      <c r="C5" s="134"/>
      <c r="D5" s="1404" t="s">
        <v>663</v>
      </c>
      <c r="E5" s="1404"/>
      <c r="F5" s="1403" t="str">
        <f>IF(企業入力シート!C5="","",企業入力シート!C5)</f>
        <v>○○共同企業体</v>
      </c>
      <c r="G5" s="1403"/>
      <c r="H5" s="1403"/>
      <c r="I5" s="1403"/>
      <c r="J5" s="1403"/>
      <c r="K5" s="1403"/>
      <c r="L5" s="1403"/>
      <c r="M5" s="1403"/>
      <c r="N5" s="1403"/>
      <c r="O5" s="1403"/>
      <c r="P5" s="1403"/>
      <c r="Q5" s="1403"/>
      <c r="R5" s="1403"/>
      <c r="S5" s="527"/>
      <c r="T5" s="190"/>
    </row>
    <row r="6" spans="1:21" ht="15.75" customHeight="1">
      <c r="T6" s="4" t="s">
        <v>397</v>
      </c>
    </row>
    <row r="7" spans="1:21" ht="13" customHeight="1">
      <c r="A7" s="366" t="s">
        <v>666</v>
      </c>
      <c r="B7" s="1792" t="s">
        <v>1483</v>
      </c>
      <c r="C7" s="1792"/>
      <c r="D7" s="1792"/>
      <c r="E7" s="1792"/>
      <c r="F7" s="1792"/>
      <c r="G7" s="1792"/>
      <c r="H7" s="1792"/>
      <c r="I7" s="1792"/>
      <c r="J7" s="1792"/>
      <c r="K7" s="1792"/>
      <c r="L7" s="1792"/>
      <c r="M7" s="1792"/>
      <c r="N7" s="1792"/>
      <c r="O7" s="1792"/>
      <c r="P7" s="1792"/>
      <c r="Q7" s="1792"/>
      <c r="R7" s="1792"/>
      <c r="S7" s="212"/>
      <c r="T7" s="137"/>
      <c r="U7" s="4" t="s">
        <v>398</v>
      </c>
    </row>
    <row r="8" spans="1:21">
      <c r="A8" s="349"/>
      <c r="B8" s="1792"/>
      <c r="C8" s="1792"/>
      <c r="D8" s="1792"/>
      <c r="E8" s="1792"/>
      <c r="F8" s="1792"/>
      <c r="G8" s="1792"/>
      <c r="H8" s="1792"/>
      <c r="I8" s="1792"/>
      <c r="J8" s="1792"/>
      <c r="K8" s="1792"/>
      <c r="L8" s="1792"/>
      <c r="M8" s="1792"/>
      <c r="N8" s="1792"/>
      <c r="O8" s="1792"/>
      <c r="P8" s="1792"/>
      <c r="Q8" s="1792"/>
      <c r="R8" s="1792"/>
      <c r="S8" s="232"/>
      <c r="T8" s="138"/>
      <c r="U8" s="4" t="s">
        <v>396</v>
      </c>
    </row>
    <row r="9" spans="1:21" ht="15.75" customHeight="1">
      <c r="B9" s="350"/>
      <c r="C9" s="232"/>
      <c r="D9" s="232"/>
      <c r="E9" s="232"/>
      <c r="F9" s="232"/>
      <c r="G9" s="232"/>
      <c r="H9" s="232"/>
      <c r="I9" s="232"/>
      <c r="J9" s="232"/>
      <c r="K9" s="232"/>
      <c r="L9" s="232"/>
      <c r="M9" s="232"/>
      <c r="N9" s="232"/>
      <c r="O9" s="232"/>
      <c r="P9" s="232"/>
      <c r="Q9" s="232"/>
      <c r="R9" s="232"/>
      <c r="S9" s="232"/>
      <c r="T9" s="190"/>
    </row>
    <row r="10" spans="1:21" ht="15.75" customHeight="1">
      <c r="A10" s="4" t="s">
        <v>667</v>
      </c>
      <c r="B10" s="232"/>
      <c r="C10" s="232"/>
      <c r="D10" s="232"/>
      <c r="E10" s="232"/>
      <c r="F10" s="232"/>
      <c r="G10" s="232"/>
      <c r="H10" s="232"/>
      <c r="I10" s="232"/>
      <c r="J10" s="232"/>
      <c r="K10" s="232"/>
      <c r="L10" s="232"/>
      <c r="M10" s="232"/>
      <c r="N10" s="232"/>
      <c r="O10" s="232"/>
      <c r="P10" s="232"/>
      <c r="Q10" s="232"/>
      <c r="R10" s="140"/>
      <c r="S10" s="140"/>
    </row>
    <row r="11" spans="1:21" ht="15.75" customHeight="1">
      <c r="A11" s="1791" t="s">
        <v>671</v>
      </c>
      <c r="B11" s="1791"/>
      <c r="C11" s="1791" t="s">
        <v>668</v>
      </c>
      <c r="D11" s="1791"/>
      <c r="E11" s="1791"/>
      <c r="F11" s="1793" t="s">
        <v>43</v>
      </c>
      <c r="G11" s="1795"/>
      <c r="H11" s="1795"/>
      <c r="I11" s="1795"/>
      <c r="J11" s="1789"/>
      <c r="K11" s="1791" t="s">
        <v>856</v>
      </c>
      <c r="L11" s="1791"/>
      <c r="M11" s="1791"/>
      <c r="N11" s="1791"/>
      <c r="O11" s="1793" t="s">
        <v>44</v>
      </c>
      <c r="P11" s="1789"/>
      <c r="Q11" s="1793" t="s">
        <v>850</v>
      </c>
      <c r="R11" s="1789"/>
      <c r="S11" s="281"/>
      <c r="T11" s="149" t="s">
        <v>399</v>
      </c>
    </row>
    <row r="12" spans="1:21" ht="47.25" customHeight="1">
      <c r="A12" s="1796" t="s">
        <v>730</v>
      </c>
      <c r="B12" s="1797"/>
      <c r="C12" s="1794"/>
      <c r="D12" s="1794"/>
      <c r="E12" s="1794"/>
      <c r="F12" s="1722"/>
      <c r="G12" s="1723"/>
      <c r="H12" s="1723"/>
      <c r="I12" s="1723"/>
      <c r="J12" s="1724"/>
      <c r="K12" s="1700"/>
      <c r="L12" s="1701"/>
      <c r="M12" s="1701"/>
      <c r="N12" s="1702"/>
      <c r="O12" s="1786"/>
      <c r="P12" s="1787"/>
      <c r="Q12" s="1786"/>
      <c r="R12" s="1787"/>
      <c r="S12" s="529"/>
      <c r="T12" s="149" t="s">
        <v>400</v>
      </c>
    </row>
    <row r="13" spans="1:21" ht="47.25" customHeight="1">
      <c r="A13" s="1798"/>
      <c r="B13" s="1799"/>
      <c r="C13" s="1800"/>
      <c r="D13" s="1801"/>
      <c r="E13" s="1802"/>
      <c r="F13" s="1749"/>
      <c r="G13" s="1750"/>
      <c r="H13" s="1750"/>
      <c r="I13" s="1750"/>
      <c r="J13" s="1751"/>
      <c r="K13" s="1722"/>
      <c r="L13" s="1723"/>
      <c r="M13" s="1723"/>
      <c r="N13" s="1724"/>
      <c r="O13" s="1786"/>
      <c r="P13" s="1787"/>
      <c r="Q13" s="1786"/>
      <c r="R13" s="1787"/>
      <c r="S13" s="529"/>
      <c r="T13" s="149"/>
    </row>
    <row r="14" spans="1:21" ht="47.25" customHeight="1">
      <c r="A14" s="1796" t="s">
        <v>731</v>
      </c>
      <c r="B14" s="1797"/>
      <c r="C14" s="1800"/>
      <c r="D14" s="1801"/>
      <c r="E14" s="1802"/>
      <c r="F14" s="1749"/>
      <c r="G14" s="1750"/>
      <c r="H14" s="1750"/>
      <c r="I14" s="1750"/>
      <c r="J14" s="1751"/>
      <c r="K14" s="1722"/>
      <c r="L14" s="1723"/>
      <c r="M14" s="1723"/>
      <c r="N14" s="1724"/>
      <c r="O14" s="1786"/>
      <c r="P14" s="1787"/>
      <c r="Q14" s="1786"/>
      <c r="R14" s="1787"/>
      <c r="S14" s="529"/>
      <c r="T14" s="149"/>
    </row>
    <row r="15" spans="1:21" ht="47.25" customHeight="1">
      <c r="A15" s="1798"/>
      <c r="B15" s="1799"/>
      <c r="C15" s="1794"/>
      <c r="D15" s="1794"/>
      <c r="E15" s="1794"/>
      <c r="F15" s="1722"/>
      <c r="G15" s="1723"/>
      <c r="H15" s="1723"/>
      <c r="I15" s="1723"/>
      <c r="J15" s="1724"/>
      <c r="K15" s="1805"/>
      <c r="L15" s="1805"/>
      <c r="M15" s="1805"/>
      <c r="N15" s="1805"/>
      <c r="O15" s="1803"/>
      <c r="P15" s="1803"/>
      <c r="Q15" s="1803"/>
      <c r="R15" s="1803"/>
      <c r="S15" s="529"/>
      <c r="T15" s="149" t="s">
        <v>855</v>
      </c>
    </row>
    <row r="16" spans="1:21" s="358" customFormat="1">
      <c r="A16" s="205" t="s">
        <v>844</v>
      </c>
      <c r="B16" s="1804" t="s">
        <v>1107</v>
      </c>
      <c r="C16" s="1804"/>
      <c r="D16" s="1804"/>
      <c r="E16" s="1804"/>
      <c r="F16" s="1804"/>
      <c r="G16" s="1804"/>
      <c r="H16" s="1804"/>
      <c r="I16" s="1804"/>
      <c r="J16" s="1804"/>
      <c r="K16" s="1804"/>
      <c r="L16" s="1804"/>
      <c r="M16" s="1804"/>
      <c r="N16" s="1804"/>
      <c r="O16" s="1804"/>
      <c r="P16" s="1804"/>
      <c r="Q16" s="1804"/>
      <c r="R16" s="1804"/>
      <c r="S16" s="528"/>
    </row>
    <row r="17" spans="1:23" s="358" customFormat="1">
      <c r="A17" s="205" t="s">
        <v>845</v>
      </c>
      <c r="B17" s="525" t="s">
        <v>846</v>
      </c>
      <c r="C17" s="525"/>
      <c r="D17" s="525"/>
      <c r="E17" s="525"/>
      <c r="F17" s="525"/>
      <c r="G17" s="525"/>
      <c r="H17" s="525"/>
      <c r="I17" s="525"/>
      <c r="J17" s="525"/>
      <c r="K17" s="525"/>
      <c r="L17" s="525"/>
      <c r="M17" s="525"/>
      <c r="N17" s="525"/>
      <c r="O17" s="525"/>
      <c r="P17" s="525"/>
      <c r="Q17" s="525"/>
      <c r="R17" s="528"/>
      <c r="S17" s="528"/>
    </row>
    <row r="18" spans="1:23" s="525" customFormat="1">
      <c r="A18" s="205" t="s">
        <v>847</v>
      </c>
      <c r="B18" s="525" t="s">
        <v>848</v>
      </c>
      <c r="R18" s="528"/>
      <c r="S18" s="528"/>
    </row>
    <row r="19" spans="1:23" ht="15.75" customHeight="1"/>
    <row r="20" spans="1:23" ht="15.75" customHeight="1">
      <c r="A20" s="4" t="s">
        <v>1065</v>
      </c>
    </row>
    <row r="21" spans="1:23">
      <c r="A21" s="1791" t="s">
        <v>671</v>
      </c>
      <c r="B21" s="1791"/>
      <c r="C21" s="1793" t="s">
        <v>669</v>
      </c>
      <c r="D21" s="1795"/>
      <c r="E21" s="1795"/>
      <c r="F21" s="1795"/>
      <c r="G21" s="1795"/>
      <c r="H21" s="1789"/>
      <c r="I21" s="1791" t="s">
        <v>670</v>
      </c>
      <c r="J21" s="1791"/>
      <c r="K21" s="1791"/>
      <c r="L21" s="1791"/>
      <c r="M21" s="1791"/>
      <c r="N21" s="1791" t="s">
        <v>1447</v>
      </c>
      <c r="O21" s="1791"/>
      <c r="P21" s="1791"/>
      <c r="Q21" s="1791" t="s">
        <v>850</v>
      </c>
      <c r="R21" s="1791"/>
      <c r="S21" s="526"/>
      <c r="T21" s="1806" t="s">
        <v>849</v>
      </c>
      <c r="U21" s="1806"/>
      <c r="V21" s="1806"/>
      <c r="W21" s="1806"/>
    </row>
    <row r="22" spans="1:23" ht="47.25" customHeight="1">
      <c r="A22" s="1807" t="s">
        <v>1487</v>
      </c>
      <c r="B22" s="1791"/>
      <c r="C22" s="1722"/>
      <c r="D22" s="1723"/>
      <c r="E22" s="1723"/>
      <c r="F22" s="1723"/>
      <c r="G22" s="1723"/>
      <c r="H22" s="1724"/>
      <c r="I22" s="1805"/>
      <c r="J22" s="1805"/>
      <c r="K22" s="1805"/>
      <c r="L22" s="1805"/>
      <c r="M22" s="1805"/>
      <c r="N22" s="1786"/>
      <c r="O22" s="1790"/>
      <c r="P22" s="1787"/>
      <c r="Q22" s="1803"/>
      <c r="R22" s="1803"/>
      <c r="S22" s="526"/>
      <c r="T22" s="1806"/>
      <c r="U22" s="1806"/>
      <c r="V22" s="1806"/>
      <c r="W22" s="1806"/>
    </row>
    <row r="23" spans="1:23" ht="47.25" customHeight="1">
      <c r="A23" s="1788" t="s">
        <v>1488</v>
      </c>
      <c r="B23" s="1789"/>
      <c r="C23" s="1722"/>
      <c r="D23" s="1723"/>
      <c r="E23" s="1723"/>
      <c r="F23" s="1723"/>
      <c r="G23" s="1723"/>
      <c r="H23" s="1724"/>
      <c r="I23" s="1722"/>
      <c r="J23" s="1723"/>
      <c r="K23" s="1723"/>
      <c r="L23" s="1723"/>
      <c r="M23" s="1724"/>
      <c r="N23" s="1786"/>
      <c r="O23" s="1790"/>
      <c r="P23" s="1787"/>
      <c r="Q23" s="1786"/>
      <c r="R23" s="1787"/>
      <c r="S23" s="1016"/>
      <c r="T23" s="1806"/>
      <c r="U23" s="1806"/>
      <c r="V23" s="1806"/>
      <c r="W23" s="1806"/>
    </row>
    <row r="24" spans="1:23" ht="47.25" customHeight="1">
      <c r="A24" s="1788" t="s">
        <v>1489</v>
      </c>
      <c r="B24" s="1789"/>
      <c r="C24" s="1722"/>
      <c r="D24" s="1723"/>
      <c r="E24" s="1723"/>
      <c r="F24" s="1723"/>
      <c r="G24" s="1723"/>
      <c r="H24" s="1724"/>
      <c r="I24" s="1722"/>
      <c r="J24" s="1723"/>
      <c r="K24" s="1723"/>
      <c r="L24" s="1723"/>
      <c r="M24" s="1724"/>
      <c r="N24" s="1786"/>
      <c r="O24" s="1790"/>
      <c r="P24" s="1787"/>
      <c r="Q24" s="1786"/>
      <c r="R24" s="1787"/>
      <c r="S24" s="1016"/>
      <c r="T24" s="1806"/>
      <c r="U24" s="1806"/>
      <c r="V24" s="1806"/>
      <c r="W24" s="1806"/>
    </row>
    <row r="25" spans="1:23" ht="47.25" customHeight="1">
      <c r="A25" s="1807" t="s">
        <v>1490</v>
      </c>
      <c r="B25" s="1791"/>
      <c r="C25" s="1722"/>
      <c r="D25" s="1723"/>
      <c r="E25" s="1723"/>
      <c r="F25" s="1723"/>
      <c r="G25" s="1723"/>
      <c r="H25" s="1724"/>
      <c r="I25" s="1805"/>
      <c r="J25" s="1805"/>
      <c r="K25" s="1805"/>
      <c r="L25" s="1805"/>
      <c r="M25" s="1805"/>
      <c r="N25" s="1786"/>
      <c r="O25" s="1790"/>
      <c r="P25" s="1787"/>
      <c r="Q25" s="1803"/>
      <c r="R25" s="1803"/>
      <c r="S25" s="526"/>
      <c r="T25" s="1806"/>
      <c r="U25" s="1806"/>
      <c r="V25" s="1806"/>
      <c r="W25" s="1806"/>
    </row>
    <row r="26" spans="1:23" s="190" customFormat="1">
      <c r="A26" s="205" t="s">
        <v>844</v>
      </c>
      <c r="B26" s="530" t="s">
        <v>1108</v>
      </c>
      <c r="C26" s="530"/>
      <c r="D26" s="531"/>
      <c r="E26" s="532"/>
      <c r="F26" s="532"/>
      <c r="G26" s="532"/>
      <c r="H26" s="532"/>
      <c r="I26" s="532"/>
      <c r="J26" s="532"/>
      <c r="K26" s="532"/>
      <c r="L26" s="532"/>
      <c r="M26" s="532"/>
      <c r="N26" s="532"/>
      <c r="O26" s="533"/>
      <c r="P26" s="533"/>
      <c r="Q26" s="533"/>
      <c r="R26" s="531"/>
      <c r="S26" s="526"/>
    </row>
    <row r="27" spans="1:23" s="190" customFormat="1">
      <c r="A27" s="205" t="s">
        <v>845</v>
      </c>
      <c r="B27" s="528" t="s">
        <v>846</v>
      </c>
      <c r="C27" s="275"/>
      <c r="D27" s="141"/>
      <c r="E27" s="342"/>
      <c r="F27" s="342"/>
      <c r="G27" s="342"/>
      <c r="H27" s="342"/>
      <c r="I27" s="342"/>
      <c r="J27" s="342"/>
      <c r="K27" s="342"/>
      <c r="L27" s="342"/>
      <c r="M27" s="342"/>
      <c r="N27" s="342"/>
      <c r="O27" s="346"/>
      <c r="P27" s="346"/>
      <c r="Q27" s="346"/>
      <c r="R27" s="141"/>
      <c r="S27" s="526"/>
    </row>
    <row r="28" spans="1:23" s="190" customFormat="1">
      <c r="A28" s="205" t="s">
        <v>847</v>
      </c>
      <c r="B28" s="525" t="s">
        <v>848</v>
      </c>
      <c r="C28" s="4"/>
      <c r="D28" s="141"/>
      <c r="E28" s="342"/>
      <c r="F28" s="342"/>
      <c r="G28" s="342"/>
      <c r="H28" s="342"/>
      <c r="I28" s="342"/>
      <c r="J28" s="342"/>
      <c r="K28" s="342"/>
      <c r="L28" s="342"/>
      <c r="M28" s="342"/>
      <c r="N28" s="342"/>
      <c r="O28" s="346"/>
      <c r="P28" s="346"/>
      <c r="Q28" s="346"/>
      <c r="R28" s="141"/>
      <c r="S28" s="526"/>
    </row>
    <row r="29" spans="1:23" s="190" customFormat="1">
      <c r="A29" s="343"/>
      <c r="B29" s="268"/>
      <c r="C29" s="141"/>
      <c r="D29" s="141"/>
      <c r="E29" s="342"/>
      <c r="F29" s="342"/>
      <c r="G29" s="342"/>
      <c r="H29" s="342"/>
      <c r="I29" s="342"/>
      <c r="J29" s="342"/>
      <c r="K29" s="342"/>
      <c r="L29" s="342"/>
      <c r="M29" s="342"/>
      <c r="N29" s="342"/>
      <c r="O29" s="346"/>
      <c r="P29" s="346"/>
      <c r="Q29" s="346"/>
      <c r="R29" s="141"/>
      <c r="S29" s="526"/>
    </row>
    <row r="30" spans="1:23" ht="15.75" customHeight="1"/>
  </sheetData>
  <mergeCells count="62">
    <mergeCell ref="A22:B22"/>
    <mergeCell ref="A21:B21"/>
    <mergeCell ref="A25:B25"/>
    <mergeCell ref="C21:H21"/>
    <mergeCell ref="C22:H22"/>
    <mergeCell ref="C25:H25"/>
    <mergeCell ref="A24:B24"/>
    <mergeCell ref="C24:H24"/>
    <mergeCell ref="T21:W25"/>
    <mergeCell ref="Q21:R21"/>
    <mergeCell ref="Q22:R22"/>
    <mergeCell ref="Q25:R25"/>
    <mergeCell ref="N21:P21"/>
    <mergeCell ref="N22:P22"/>
    <mergeCell ref="N25:P25"/>
    <mergeCell ref="N24:P24"/>
    <mergeCell ref="Q24:R24"/>
    <mergeCell ref="O14:P14"/>
    <mergeCell ref="Q14:R14"/>
    <mergeCell ref="I21:M21"/>
    <mergeCell ref="I22:M22"/>
    <mergeCell ref="I25:M25"/>
    <mergeCell ref="I24:M24"/>
    <mergeCell ref="F15:J15"/>
    <mergeCell ref="A14:B15"/>
    <mergeCell ref="C14:E14"/>
    <mergeCell ref="F14:J14"/>
    <mergeCell ref="K14:N14"/>
    <mergeCell ref="A1:F1"/>
    <mergeCell ref="A2:E2"/>
    <mergeCell ref="A4:Q4"/>
    <mergeCell ref="D5:E5"/>
    <mergeCell ref="P1:R1"/>
    <mergeCell ref="F5:R5"/>
    <mergeCell ref="C12:E12"/>
    <mergeCell ref="K12:N12"/>
    <mergeCell ref="O12:P12"/>
    <mergeCell ref="Q12:R12"/>
    <mergeCell ref="F11:J11"/>
    <mergeCell ref="F12:J12"/>
    <mergeCell ref="A11:B11"/>
    <mergeCell ref="B7:R8"/>
    <mergeCell ref="C11:E11"/>
    <mergeCell ref="K11:N11"/>
    <mergeCell ref="Q11:R11"/>
    <mergeCell ref="O11:P11"/>
    <mergeCell ref="K13:N13"/>
    <mergeCell ref="O13:P13"/>
    <mergeCell ref="Q13:R13"/>
    <mergeCell ref="A23:B23"/>
    <mergeCell ref="C23:H23"/>
    <mergeCell ref="I23:M23"/>
    <mergeCell ref="N23:P23"/>
    <mergeCell ref="Q23:R23"/>
    <mergeCell ref="A12:B13"/>
    <mergeCell ref="C13:E13"/>
    <mergeCell ref="F13:J13"/>
    <mergeCell ref="O15:P15"/>
    <mergeCell ref="Q15:R15"/>
    <mergeCell ref="B16:R16"/>
    <mergeCell ref="C15:E15"/>
    <mergeCell ref="K15:N15"/>
  </mergeCells>
  <phoneticPr fontId="2"/>
  <printOptions horizontalCentered="1"/>
  <pageMargins left="0.70866141732283472" right="0.70866141732283472" top="0.74803149606299213" bottom="0.55118110236220474" header="0.31496062992125984" footer="0.31496062992125984"/>
  <pageSetup paperSize="9" scale="94" orientation="portrait" blackAndWhite="1"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U55"/>
  <sheetViews>
    <sheetView view="pageBreakPreview" zoomScaleNormal="100" zoomScaleSheetLayoutView="100" workbookViewId="0">
      <selection activeCell="U46" sqref="U46"/>
    </sheetView>
  </sheetViews>
  <sheetFormatPr defaultColWidth="9" defaultRowHeight="12"/>
  <cols>
    <col min="1" max="17" width="5.08984375" style="218" customWidth="1"/>
    <col min="18" max="18" width="5.08984375" style="278" customWidth="1"/>
    <col min="19" max="16384" width="9" style="218"/>
  </cols>
  <sheetData>
    <row r="1" spans="1:20" ht="15.75" customHeight="1">
      <c r="A1" s="1893" t="str">
        <f>CONCATENATE("（様式-",INDEX(発注者入力シート!$B$36:$G$45,MATCH(発注者入力シート!N14,発注者入力シート!$C$36:$C$45,0),4),"）")</f>
        <v>（様式-１０）</v>
      </c>
      <c r="B1" s="1893"/>
      <c r="C1" s="1893"/>
      <c r="D1" s="1893"/>
      <c r="E1" s="1893"/>
      <c r="F1" s="1893"/>
      <c r="Q1" s="345" t="s">
        <v>1159</v>
      </c>
      <c r="S1" s="4" t="s">
        <v>393</v>
      </c>
      <c r="T1" s="4"/>
    </row>
    <row r="2" spans="1:20" ht="15.75" customHeight="1">
      <c r="A2" s="1893" t="str">
        <f>CONCATENATE("評価項目",INDEX(発注者入力シート!$B$36:$G$45,MATCH(発注者入力シート!N14,発注者入力シート!$C$36:$C$45,0),5),"-",INDEX(発注者入力シート!$B$36:$G$45,MATCH(発注者入力シート!N14,発注者入力シート!$C$36:$C$45,0),6))</f>
        <v>評価項目（４）-②</v>
      </c>
      <c r="B2" s="1893"/>
      <c r="C2" s="1893"/>
      <c r="D2" s="1893"/>
      <c r="E2" s="1893"/>
      <c r="S2" s="4" t="s">
        <v>394</v>
      </c>
      <c r="T2" s="4"/>
    </row>
    <row r="3" spans="1:20" ht="15.75" customHeight="1">
      <c r="A3" s="1495" t="s">
        <v>1109</v>
      </c>
      <c r="B3" s="1495"/>
      <c r="C3" s="1495"/>
      <c r="D3" s="1495"/>
      <c r="E3" s="1495"/>
      <c r="F3" s="1495"/>
      <c r="G3" s="1495"/>
      <c r="H3" s="1495"/>
      <c r="I3" s="1495"/>
      <c r="J3" s="1495"/>
      <c r="K3" s="1495"/>
      <c r="L3" s="1495"/>
      <c r="M3" s="1495"/>
      <c r="N3" s="1495"/>
      <c r="O3" s="1495"/>
      <c r="P3" s="1495"/>
      <c r="Q3" s="1495"/>
      <c r="R3" s="272"/>
      <c r="S3" s="147"/>
      <c r="T3" s="4" t="s">
        <v>404</v>
      </c>
    </row>
    <row r="4" spans="1:20" ht="15.75" customHeight="1">
      <c r="A4" s="628"/>
      <c r="B4" s="628"/>
      <c r="C4" s="628"/>
      <c r="D4" s="628"/>
      <c r="E4" s="628"/>
      <c r="F4" s="1404" t="s">
        <v>793</v>
      </c>
      <c r="G4" s="1404"/>
      <c r="H4" s="1710" t="str">
        <f>IF(企業入力シート!C5="","",企業入力シート!C5)</f>
        <v>○○共同企業体</v>
      </c>
      <c r="I4" s="1710"/>
      <c r="J4" s="1710"/>
      <c r="K4" s="1710"/>
      <c r="L4" s="1710"/>
      <c r="M4" s="1710"/>
      <c r="N4" s="1710"/>
      <c r="O4" s="1710"/>
      <c r="P4" s="1710"/>
      <c r="Q4" s="1710"/>
      <c r="R4" s="272"/>
      <c r="S4" s="135"/>
      <c r="T4" s="4" t="s">
        <v>519</v>
      </c>
    </row>
    <row r="5" spans="1:20" ht="15.75" customHeight="1">
      <c r="F5" s="1511" t="s">
        <v>1160</v>
      </c>
      <c r="G5" s="1511"/>
      <c r="H5" s="1809" t="str">
        <f>IF(企業入力シート!C14="","",企業入力シート!C14)</f>
        <v/>
      </c>
      <c r="I5" s="1809"/>
      <c r="J5" s="1809"/>
      <c r="K5" s="1809"/>
      <c r="L5" s="1809"/>
      <c r="M5" s="1809"/>
      <c r="N5" s="1809"/>
      <c r="O5" s="1809"/>
      <c r="P5" s="1809"/>
      <c r="Q5" s="1809"/>
      <c r="R5" s="629"/>
      <c r="S5" s="190"/>
      <c r="T5" s="4"/>
    </row>
    <row r="6" spans="1:20" ht="15.75" customHeight="1">
      <c r="S6" s="4" t="s">
        <v>397</v>
      </c>
      <c r="T6" s="4"/>
    </row>
    <row r="7" spans="1:20" ht="15.75" customHeight="1">
      <c r="A7" s="221" t="s">
        <v>1110</v>
      </c>
      <c r="S7" s="137"/>
      <c r="T7" s="4" t="s">
        <v>398</v>
      </c>
    </row>
    <row r="8" spans="1:20" ht="13.5" customHeight="1">
      <c r="A8" s="632" t="s">
        <v>1111</v>
      </c>
      <c r="B8" s="632"/>
      <c r="C8" s="632"/>
      <c r="D8" s="632"/>
      <c r="E8" s="632"/>
      <c r="F8" s="632"/>
      <c r="G8" s="632"/>
      <c r="H8" s="632"/>
      <c r="I8" s="632"/>
      <c r="J8" s="632"/>
      <c r="K8" s="632"/>
      <c r="L8" s="632"/>
      <c r="M8" s="632"/>
      <c r="N8" s="632"/>
      <c r="O8" s="632"/>
      <c r="P8" s="632"/>
      <c r="Q8" s="632"/>
      <c r="R8" s="279"/>
      <c r="S8" s="138"/>
      <c r="T8" s="4" t="s">
        <v>396</v>
      </c>
    </row>
    <row r="9" spans="1:20" ht="13">
      <c r="A9" s="633" t="s">
        <v>1112</v>
      </c>
      <c r="B9" s="632" t="s">
        <v>1113</v>
      </c>
      <c r="C9" s="632"/>
      <c r="D9" s="632"/>
      <c r="E9" s="632"/>
      <c r="F9" s="632"/>
      <c r="G9" s="632"/>
      <c r="H9" s="632"/>
      <c r="I9" s="632"/>
      <c r="J9" s="632"/>
      <c r="K9" s="632"/>
      <c r="L9" s="632"/>
      <c r="M9" s="632"/>
      <c r="N9" s="632"/>
      <c r="O9" s="632"/>
      <c r="P9" s="632"/>
      <c r="Q9" s="632"/>
      <c r="R9" s="279"/>
      <c r="S9" s="190"/>
      <c r="T9" s="4"/>
    </row>
    <row r="10" spans="1:20" ht="13.5" customHeight="1">
      <c r="A10" s="633" t="s">
        <v>1114</v>
      </c>
      <c r="B10" s="1894" t="str">
        <f>CONCATENATE("「障がい者雇用の促進等に関する法律施行規則」第８条で定められた様式（障害者雇用状況報告書）による提出。なお、提出にあたっては入札公告日前日時点（令和",(YEAR(発注者入力シート!H7)-2018),"年",MONTH(発注者入力シート!H7),"月",DAY(発注者入力シート!H7),"日時点）の状況と相異ないことを代表者名で証明すること。(押印のこと)")</f>
        <v>「障がい者雇用の促進等に関する法律施行規則」第８条で定められた様式（障害者雇用状況報告書）による提出。なお、提出にあたっては入札公告日前日時点（令和6年1月24日時点）の状況と相異ないことを代表者名で証明すること。(押印のこと)</v>
      </c>
      <c r="C10" s="1894"/>
      <c r="D10" s="1894"/>
      <c r="E10" s="1894"/>
      <c r="F10" s="1894"/>
      <c r="G10" s="1894"/>
      <c r="H10" s="1894"/>
      <c r="I10" s="1894"/>
      <c r="J10" s="1894"/>
      <c r="K10" s="1894"/>
      <c r="L10" s="1894"/>
      <c r="M10" s="1894"/>
      <c r="N10" s="1894"/>
      <c r="O10" s="1894"/>
      <c r="P10" s="1894"/>
      <c r="Q10" s="1894"/>
      <c r="R10" s="279"/>
      <c r="S10" s="149" t="s">
        <v>399</v>
      </c>
      <c r="T10" s="4"/>
    </row>
    <row r="11" spans="1:20" ht="13">
      <c r="A11" s="632"/>
      <c r="B11" s="1894"/>
      <c r="C11" s="1894"/>
      <c r="D11" s="1894"/>
      <c r="E11" s="1894"/>
      <c r="F11" s="1894"/>
      <c r="G11" s="1894"/>
      <c r="H11" s="1894"/>
      <c r="I11" s="1894"/>
      <c r="J11" s="1894"/>
      <c r="K11" s="1894"/>
      <c r="L11" s="1894"/>
      <c r="M11" s="1894"/>
      <c r="N11" s="1894"/>
      <c r="O11" s="1894"/>
      <c r="P11" s="1894"/>
      <c r="Q11" s="1894"/>
      <c r="R11" s="280"/>
      <c r="S11" s="149" t="s">
        <v>400</v>
      </c>
      <c r="T11" s="4"/>
    </row>
    <row r="12" spans="1:20" s="278" customFormat="1" ht="13">
      <c r="A12" s="634"/>
      <c r="B12" s="1895"/>
      <c r="C12" s="1895"/>
      <c r="D12" s="1895"/>
      <c r="E12" s="1895"/>
      <c r="F12" s="1895"/>
      <c r="G12" s="1895"/>
      <c r="H12" s="1895"/>
      <c r="I12" s="1895"/>
      <c r="J12" s="1895"/>
      <c r="K12" s="1895"/>
      <c r="L12" s="1895"/>
      <c r="M12" s="1895"/>
      <c r="N12" s="1895"/>
      <c r="O12" s="1895"/>
      <c r="P12" s="1895"/>
      <c r="Q12" s="1895"/>
      <c r="R12" s="280"/>
      <c r="S12" s="149" t="s">
        <v>855</v>
      </c>
      <c r="T12" s="190"/>
    </row>
    <row r="13" spans="1:20" ht="15.75" customHeight="1">
      <c r="A13" s="1896" t="s">
        <v>1115</v>
      </c>
      <c r="B13" s="1900"/>
      <c r="C13" s="1900"/>
      <c r="D13" s="1900"/>
      <c r="E13" s="1900"/>
      <c r="F13" s="1900"/>
      <c r="G13" s="1900"/>
      <c r="H13" s="1900"/>
      <c r="I13" s="1900"/>
      <c r="J13" s="1901" t="s">
        <v>1116</v>
      </c>
      <c r="K13" s="1901"/>
      <c r="L13" s="1901"/>
      <c r="M13" s="1901"/>
      <c r="N13" s="1901" t="s">
        <v>1117</v>
      </c>
      <c r="O13" s="1901"/>
      <c r="P13" s="1901"/>
      <c r="Q13" s="1901"/>
      <c r="R13" s="282"/>
    </row>
    <row r="14" spans="1:20" ht="15.75" customHeight="1">
      <c r="A14" s="1896"/>
      <c r="B14" s="1896"/>
      <c r="C14" s="1896"/>
      <c r="D14" s="1896"/>
      <c r="E14" s="1896"/>
      <c r="F14" s="1896"/>
      <c r="G14" s="1896"/>
      <c r="H14" s="1896"/>
      <c r="I14" s="1896"/>
      <c r="J14" s="1902" t="s">
        <v>1118</v>
      </c>
      <c r="K14" s="1903"/>
      <c r="L14" s="1903"/>
      <c r="M14" s="1904"/>
      <c r="N14" s="1902" t="s">
        <v>1119</v>
      </c>
      <c r="O14" s="1903"/>
      <c r="P14" s="1903"/>
      <c r="Q14" s="1904"/>
      <c r="R14" s="282"/>
    </row>
    <row r="15" spans="1:20" ht="15.75" customHeight="1">
      <c r="A15" s="1896"/>
      <c r="B15" s="1896"/>
      <c r="C15" s="1896"/>
      <c r="D15" s="1896"/>
      <c r="E15" s="1896"/>
      <c r="F15" s="1896"/>
      <c r="G15" s="1896"/>
      <c r="H15" s="1896"/>
      <c r="I15" s="1896"/>
      <c r="J15" s="1905"/>
      <c r="K15" s="1906"/>
      <c r="L15" s="1906"/>
      <c r="M15" s="1907"/>
      <c r="N15" s="1905"/>
      <c r="O15" s="1906"/>
      <c r="P15" s="1906"/>
      <c r="Q15" s="1907"/>
      <c r="R15" s="282"/>
    </row>
    <row r="16" spans="1:20" ht="15.75" customHeight="1">
      <c r="A16" s="1896"/>
      <c r="B16" s="1896"/>
      <c r="C16" s="1896"/>
      <c r="D16" s="1896"/>
      <c r="E16" s="1896"/>
      <c r="F16" s="1896"/>
      <c r="G16" s="1896"/>
      <c r="H16" s="1896"/>
      <c r="I16" s="1896"/>
      <c r="J16" s="1886"/>
      <c r="K16" s="1886"/>
      <c r="L16" s="1886"/>
      <c r="M16" s="1886"/>
      <c r="N16" s="1886"/>
      <c r="O16" s="1886"/>
      <c r="P16" s="1886"/>
      <c r="Q16" s="1886"/>
      <c r="R16" s="282"/>
    </row>
    <row r="17" spans="1:19" ht="15.75" customHeight="1">
      <c r="A17" s="220"/>
      <c r="B17" s="630"/>
      <c r="C17" s="630"/>
      <c r="D17" s="630"/>
      <c r="E17" s="630"/>
      <c r="J17" s="630"/>
      <c r="K17" s="630"/>
      <c r="L17" s="630"/>
      <c r="M17" s="630"/>
      <c r="N17" s="630"/>
      <c r="P17" s="630"/>
      <c r="Q17" s="630"/>
      <c r="R17" s="282"/>
    </row>
    <row r="18" spans="1:19" ht="15.75" customHeight="1">
      <c r="A18" s="1896" t="s">
        <v>1120</v>
      </c>
      <c r="B18" s="1896"/>
      <c r="C18" s="1896"/>
      <c r="D18" s="1896"/>
      <c r="E18" s="1896"/>
      <c r="F18" s="1896"/>
      <c r="G18" s="1896"/>
      <c r="H18" s="1896"/>
      <c r="I18" s="1896"/>
      <c r="J18" s="1897" t="s">
        <v>1121</v>
      </c>
      <c r="K18" s="1897"/>
      <c r="L18" s="1898"/>
      <c r="M18" s="1898"/>
      <c r="N18" s="1897" t="s">
        <v>1122</v>
      </c>
      <c r="O18" s="1897"/>
      <c r="P18" s="1898"/>
      <c r="Q18" s="1898"/>
      <c r="R18" s="282"/>
    </row>
    <row r="19" spans="1:19" ht="15.75" customHeight="1">
      <c r="A19" s="1896"/>
      <c r="B19" s="1896"/>
      <c r="C19" s="1896"/>
      <c r="D19" s="1896"/>
      <c r="E19" s="1896"/>
      <c r="F19" s="1896"/>
      <c r="G19" s="1896"/>
      <c r="H19" s="1896"/>
      <c r="I19" s="1896"/>
      <c r="J19" s="1899" t="s">
        <v>1123</v>
      </c>
      <c r="K19" s="1899"/>
      <c r="L19" s="1898" t="s">
        <v>1124</v>
      </c>
      <c r="M19" s="1898"/>
      <c r="N19" s="1899" t="s">
        <v>1123</v>
      </c>
      <c r="O19" s="1899"/>
      <c r="P19" s="1898" t="s">
        <v>1124</v>
      </c>
      <c r="Q19" s="1898"/>
      <c r="R19" s="282"/>
      <c r="S19" s="299"/>
    </row>
    <row r="20" spans="1:19" ht="15.75" customHeight="1">
      <c r="A20" s="1889" t="s">
        <v>1125</v>
      </c>
      <c r="B20" s="635" t="s">
        <v>1126</v>
      </c>
      <c r="C20" s="1892"/>
      <c r="D20" s="1892"/>
      <c r="E20" s="1892"/>
      <c r="F20" s="1892"/>
      <c r="G20" s="1892"/>
      <c r="H20" s="1892"/>
      <c r="I20" s="635" t="s">
        <v>1127</v>
      </c>
      <c r="J20" s="1886"/>
      <c r="K20" s="1886"/>
      <c r="L20" s="1887">
        <v>2</v>
      </c>
      <c r="M20" s="1887"/>
      <c r="N20" s="1886"/>
      <c r="O20" s="1886"/>
      <c r="P20" s="1887">
        <v>1</v>
      </c>
      <c r="Q20" s="1887"/>
      <c r="R20" s="282"/>
    </row>
    <row r="21" spans="1:19" ht="15.75" customHeight="1">
      <c r="A21" s="1890"/>
      <c r="B21" s="635" t="s">
        <v>1128</v>
      </c>
      <c r="C21" s="1892"/>
      <c r="D21" s="1892"/>
      <c r="E21" s="1892"/>
      <c r="F21" s="1892"/>
      <c r="G21" s="1892"/>
      <c r="H21" s="1892"/>
      <c r="I21" s="635" t="s">
        <v>1127</v>
      </c>
      <c r="J21" s="1886"/>
      <c r="K21" s="1886"/>
      <c r="L21" s="1887">
        <v>2</v>
      </c>
      <c r="M21" s="1887"/>
      <c r="N21" s="1886"/>
      <c r="O21" s="1886"/>
      <c r="P21" s="1887">
        <v>1</v>
      </c>
      <c r="Q21" s="1887"/>
      <c r="R21" s="282"/>
    </row>
    <row r="22" spans="1:19" ht="15.75" customHeight="1">
      <c r="A22" s="1890"/>
      <c r="B22" s="1884" t="s">
        <v>1129</v>
      </c>
      <c r="C22" s="1885" t="s">
        <v>1130</v>
      </c>
      <c r="D22" s="1885"/>
      <c r="E22" s="1885"/>
      <c r="F22" s="1885"/>
      <c r="G22" s="1885"/>
      <c r="H22" s="1885"/>
      <c r="I22" s="635" t="s">
        <v>1127</v>
      </c>
      <c r="J22" s="1886"/>
      <c r="K22" s="1886"/>
      <c r="L22" s="1887">
        <v>2</v>
      </c>
      <c r="M22" s="1887"/>
      <c r="N22" s="1886"/>
      <c r="O22" s="1886"/>
      <c r="P22" s="1887">
        <v>1</v>
      </c>
      <c r="Q22" s="1887"/>
      <c r="R22" s="282"/>
    </row>
    <row r="23" spans="1:19" ht="15.75" customHeight="1">
      <c r="A23" s="1890"/>
      <c r="B23" s="1884"/>
      <c r="C23" s="1885" t="s">
        <v>1131</v>
      </c>
      <c r="D23" s="1885"/>
      <c r="E23" s="1885"/>
      <c r="F23" s="1885"/>
      <c r="G23" s="1885"/>
      <c r="H23" s="1885"/>
      <c r="I23" s="636"/>
      <c r="J23" s="1886"/>
      <c r="K23" s="1886"/>
      <c r="L23" s="1887">
        <v>1</v>
      </c>
      <c r="M23" s="1887"/>
      <c r="N23" s="1886"/>
      <c r="O23" s="1886"/>
      <c r="P23" s="1887">
        <v>0.5</v>
      </c>
      <c r="Q23" s="1887"/>
      <c r="R23" s="282"/>
    </row>
    <row r="24" spans="1:19" ht="15.75" customHeight="1">
      <c r="A24" s="1890"/>
      <c r="B24" s="635" t="s">
        <v>1132</v>
      </c>
      <c r="C24" s="1888"/>
      <c r="D24" s="1888"/>
      <c r="E24" s="1888"/>
      <c r="F24" s="1888"/>
      <c r="G24" s="1888"/>
      <c r="H24" s="1888"/>
      <c r="I24" s="636"/>
      <c r="J24" s="1886"/>
      <c r="K24" s="1886"/>
      <c r="L24" s="1887">
        <v>1</v>
      </c>
      <c r="M24" s="1887"/>
      <c r="N24" s="1886"/>
      <c r="O24" s="1886"/>
      <c r="P24" s="1887">
        <v>0.5</v>
      </c>
      <c r="Q24" s="1887"/>
      <c r="R24" s="282"/>
    </row>
    <row r="25" spans="1:19" ht="15.75" customHeight="1">
      <c r="A25" s="1890"/>
      <c r="B25" s="635" t="s">
        <v>1133</v>
      </c>
      <c r="C25" s="1888"/>
      <c r="D25" s="1888"/>
      <c r="E25" s="1888"/>
      <c r="F25" s="1888"/>
      <c r="G25" s="1888"/>
      <c r="H25" s="1888"/>
      <c r="I25" s="636"/>
      <c r="J25" s="1886"/>
      <c r="K25" s="1886"/>
      <c r="L25" s="1887">
        <v>1</v>
      </c>
      <c r="M25" s="1887"/>
      <c r="N25" s="1886"/>
      <c r="O25" s="1886"/>
      <c r="P25" s="1887">
        <v>0.5</v>
      </c>
      <c r="Q25" s="1887"/>
      <c r="R25" s="282"/>
    </row>
    <row r="26" spans="1:19" ht="15.75" customHeight="1">
      <c r="A26" s="1891"/>
      <c r="B26" s="635" t="s">
        <v>1134</v>
      </c>
      <c r="C26" s="1885" t="s">
        <v>1135</v>
      </c>
      <c r="D26" s="1885"/>
      <c r="E26" s="1885"/>
      <c r="F26" s="1885"/>
      <c r="G26" s="1885"/>
      <c r="H26" s="1885"/>
      <c r="I26" s="636"/>
      <c r="J26" s="1886"/>
      <c r="K26" s="1886"/>
      <c r="L26" s="1887">
        <v>1</v>
      </c>
      <c r="M26" s="1887"/>
      <c r="N26" s="1886"/>
      <c r="O26" s="1886"/>
      <c r="P26" s="1887">
        <v>0.5</v>
      </c>
      <c r="Q26" s="1887"/>
      <c r="R26" s="282"/>
    </row>
    <row r="27" spans="1:19" ht="15.75" customHeight="1">
      <c r="A27" s="1870" t="s">
        <v>1136</v>
      </c>
      <c r="B27" s="1618" t="s">
        <v>1137</v>
      </c>
      <c r="C27" s="1619"/>
      <c r="D27" s="1619"/>
      <c r="E27" s="1619"/>
      <c r="F27" s="1619"/>
      <c r="G27" s="1619"/>
      <c r="H27" s="1620"/>
      <c r="I27" s="1884" t="s">
        <v>1127</v>
      </c>
      <c r="J27" s="1875"/>
      <c r="K27" s="1876"/>
      <c r="L27" s="1879">
        <v>2</v>
      </c>
      <c r="M27" s="1880"/>
      <c r="N27" s="1875"/>
      <c r="O27" s="1876"/>
      <c r="P27" s="1879">
        <v>1</v>
      </c>
      <c r="Q27" s="1880"/>
      <c r="R27" s="282"/>
    </row>
    <row r="28" spans="1:19" ht="15.75" customHeight="1">
      <c r="A28" s="1871"/>
      <c r="B28" s="1624"/>
      <c r="C28" s="1625"/>
      <c r="D28" s="1625"/>
      <c r="E28" s="1625"/>
      <c r="F28" s="1625"/>
      <c r="G28" s="1625"/>
      <c r="H28" s="1626"/>
      <c r="I28" s="1884"/>
      <c r="J28" s="1877"/>
      <c r="K28" s="1878"/>
      <c r="L28" s="1881"/>
      <c r="M28" s="1882"/>
      <c r="N28" s="1877"/>
      <c r="O28" s="1878"/>
      <c r="P28" s="1881"/>
      <c r="Q28" s="1882"/>
      <c r="R28" s="282"/>
    </row>
    <row r="29" spans="1:19" ht="15.75" customHeight="1">
      <c r="A29" s="1871"/>
      <c r="B29" s="1618" t="s">
        <v>1138</v>
      </c>
      <c r="C29" s="1619"/>
      <c r="D29" s="1619"/>
      <c r="E29" s="1619"/>
      <c r="F29" s="1619"/>
      <c r="G29" s="1619"/>
      <c r="H29" s="1620"/>
      <c r="I29" s="1883"/>
      <c r="J29" s="1875"/>
      <c r="K29" s="1876"/>
      <c r="L29" s="1879">
        <v>1</v>
      </c>
      <c r="M29" s="1880"/>
      <c r="N29" s="1875"/>
      <c r="O29" s="1876"/>
      <c r="P29" s="1879">
        <v>0.5</v>
      </c>
      <c r="Q29" s="1880"/>
      <c r="R29" s="282"/>
    </row>
    <row r="30" spans="1:19" ht="15.75" customHeight="1">
      <c r="A30" s="1872"/>
      <c r="B30" s="1624"/>
      <c r="C30" s="1625"/>
      <c r="D30" s="1625"/>
      <c r="E30" s="1625"/>
      <c r="F30" s="1625"/>
      <c r="G30" s="1625"/>
      <c r="H30" s="1626"/>
      <c r="I30" s="1883"/>
      <c r="J30" s="1877"/>
      <c r="K30" s="1878"/>
      <c r="L30" s="1881"/>
      <c r="M30" s="1882"/>
      <c r="N30" s="1877"/>
      <c r="O30" s="1878"/>
      <c r="P30" s="1881"/>
      <c r="Q30" s="1882"/>
      <c r="R30" s="282"/>
    </row>
    <row r="31" spans="1:19" ht="15.75" customHeight="1">
      <c r="A31" s="1870" t="s">
        <v>1139</v>
      </c>
      <c r="B31" s="1873" t="s">
        <v>1140</v>
      </c>
      <c r="C31" s="1822"/>
      <c r="D31" s="1822"/>
      <c r="E31" s="1822"/>
      <c r="F31" s="1822"/>
      <c r="G31" s="1822"/>
      <c r="H31" s="1823"/>
      <c r="I31" s="1868"/>
      <c r="J31" s="1875"/>
      <c r="K31" s="1876"/>
      <c r="L31" s="1879">
        <v>1</v>
      </c>
      <c r="M31" s="1880"/>
      <c r="N31" s="1875"/>
      <c r="O31" s="1876"/>
      <c r="P31" s="1862">
        <v>0.5</v>
      </c>
      <c r="Q31" s="1863"/>
      <c r="R31" s="282"/>
    </row>
    <row r="32" spans="1:19" ht="15.75" customHeight="1">
      <c r="A32" s="1871"/>
      <c r="B32" s="1874"/>
      <c r="C32" s="1824"/>
      <c r="D32" s="1824"/>
      <c r="E32" s="1824"/>
      <c r="F32" s="1824"/>
      <c r="G32" s="1824"/>
      <c r="H32" s="1825"/>
      <c r="I32" s="1868"/>
      <c r="J32" s="1877"/>
      <c r="K32" s="1878"/>
      <c r="L32" s="1881"/>
      <c r="M32" s="1882"/>
      <c r="N32" s="1877"/>
      <c r="O32" s="1878"/>
      <c r="P32" s="1864"/>
      <c r="Q32" s="1865"/>
      <c r="R32" s="282"/>
    </row>
    <row r="33" spans="1:21" ht="15.75" customHeight="1">
      <c r="A33" s="1871"/>
      <c r="B33" s="1866" t="s">
        <v>1141</v>
      </c>
      <c r="C33" s="1843"/>
      <c r="D33" s="1843"/>
      <c r="E33" s="1843"/>
      <c r="F33" s="1843"/>
      <c r="G33" s="1843"/>
      <c r="H33" s="1844"/>
      <c r="I33" s="1868"/>
      <c r="J33" s="1869" t="s">
        <v>1142</v>
      </c>
      <c r="K33" s="1869"/>
      <c r="L33" s="1869"/>
      <c r="M33" s="1869"/>
      <c r="N33" s="1869"/>
      <c r="O33" s="1869"/>
      <c r="P33" s="1869"/>
      <c r="Q33" s="1869"/>
      <c r="R33" s="282"/>
    </row>
    <row r="34" spans="1:21" ht="15.75" customHeight="1">
      <c r="A34" s="1872"/>
      <c r="B34" s="1867"/>
      <c r="C34" s="1845"/>
      <c r="D34" s="1845"/>
      <c r="E34" s="1845"/>
      <c r="F34" s="1845"/>
      <c r="G34" s="1845"/>
      <c r="H34" s="1846"/>
      <c r="I34" s="1868"/>
      <c r="J34" s="1869"/>
      <c r="K34" s="1869"/>
      <c r="L34" s="1869"/>
      <c r="M34" s="1869"/>
      <c r="N34" s="1869"/>
      <c r="O34" s="1869"/>
      <c r="P34" s="1869"/>
      <c r="Q34" s="1869"/>
      <c r="R34" s="282"/>
    </row>
    <row r="35" spans="1:21" ht="15.75" customHeight="1">
      <c r="A35" s="220"/>
      <c r="B35" s="630"/>
      <c r="C35" s="630"/>
      <c r="D35" s="630"/>
      <c r="E35" s="630"/>
      <c r="F35" s="630"/>
      <c r="G35" s="630"/>
      <c r="H35" s="630"/>
      <c r="I35" s="630"/>
      <c r="J35" s="630"/>
      <c r="K35" s="630"/>
      <c r="L35" s="630"/>
      <c r="M35" s="630"/>
      <c r="N35" s="630"/>
      <c r="O35" s="630"/>
      <c r="P35" s="630"/>
      <c r="Q35" s="630"/>
      <c r="R35" s="282"/>
    </row>
    <row r="36" spans="1:21" ht="15.75" customHeight="1">
      <c r="A36" s="1810" t="s">
        <v>45</v>
      </c>
      <c r="B36" s="1811"/>
      <c r="C36" s="1814" t="s">
        <v>1121</v>
      </c>
      <c r="D36" s="1815"/>
      <c r="E36" s="1815"/>
      <c r="F36" s="1815"/>
      <c r="G36" s="1815"/>
      <c r="H36" s="1815"/>
      <c r="I36" s="1815"/>
      <c r="J36" s="1815"/>
      <c r="K36" s="1815"/>
      <c r="L36" s="1815"/>
      <c r="M36" s="1818">
        <f>J16</f>
        <v>0</v>
      </c>
      <c r="N36" s="1819"/>
      <c r="O36" s="1819"/>
      <c r="P36" s="1822" t="s">
        <v>278</v>
      </c>
      <c r="Q36" s="1823"/>
      <c r="R36" s="282"/>
    </row>
    <row r="37" spans="1:21" ht="15.75" customHeight="1">
      <c r="A37" s="1812"/>
      <c r="B37" s="1813"/>
      <c r="C37" s="1816"/>
      <c r="D37" s="1817"/>
      <c r="E37" s="1817"/>
      <c r="F37" s="1817"/>
      <c r="G37" s="1817"/>
      <c r="H37" s="1817"/>
      <c r="I37" s="1817"/>
      <c r="J37" s="1817"/>
      <c r="K37" s="1817"/>
      <c r="L37" s="1817"/>
      <c r="M37" s="1820"/>
      <c r="N37" s="1821"/>
      <c r="O37" s="1821"/>
      <c r="P37" s="1824"/>
      <c r="Q37" s="1825"/>
      <c r="R37" s="282"/>
    </row>
    <row r="38" spans="1:21" ht="15.75" customHeight="1">
      <c r="A38" s="1849" t="s">
        <v>46</v>
      </c>
      <c r="B38" s="1850"/>
      <c r="C38" s="1837" t="s">
        <v>1122</v>
      </c>
      <c r="D38" s="1838"/>
      <c r="E38" s="1838"/>
      <c r="F38" s="1838"/>
      <c r="G38" s="1838"/>
      <c r="H38" s="1838"/>
      <c r="I38" s="1838"/>
      <c r="J38" s="1838"/>
      <c r="K38" s="1838"/>
      <c r="L38" s="1838"/>
      <c r="M38" s="1851">
        <f>N16</f>
        <v>0</v>
      </c>
      <c r="N38" s="1852"/>
      <c r="O38" s="1852"/>
      <c r="P38" s="1853" t="s">
        <v>278</v>
      </c>
      <c r="Q38" s="1854"/>
      <c r="R38" s="282"/>
    </row>
    <row r="39" spans="1:21" ht="15.75" customHeight="1">
      <c r="A39" s="1849"/>
      <c r="B39" s="1850"/>
      <c r="C39" s="1837"/>
      <c r="D39" s="1838"/>
      <c r="E39" s="1838"/>
      <c r="F39" s="1838"/>
      <c r="G39" s="1838"/>
      <c r="H39" s="1838"/>
      <c r="I39" s="1838"/>
      <c r="J39" s="1838"/>
      <c r="K39" s="1838"/>
      <c r="L39" s="1838"/>
      <c r="M39" s="1851"/>
      <c r="N39" s="1852"/>
      <c r="O39" s="1852"/>
      <c r="P39" s="1853"/>
      <c r="Q39" s="1854"/>
      <c r="R39" s="282"/>
    </row>
    <row r="40" spans="1:21" ht="15.75" customHeight="1">
      <c r="A40" s="1810" t="s">
        <v>47</v>
      </c>
      <c r="B40" s="1811"/>
      <c r="C40" s="1814" t="s">
        <v>1143</v>
      </c>
      <c r="D40" s="1815"/>
      <c r="E40" s="1815"/>
      <c r="F40" s="1815"/>
      <c r="G40" s="1815"/>
      <c r="H40" s="1815"/>
      <c r="I40" s="1815"/>
      <c r="J40" s="1815"/>
      <c r="K40" s="1815"/>
      <c r="L40" s="1815"/>
      <c r="M40" s="1858">
        <v>20</v>
      </c>
      <c r="N40" s="1859"/>
      <c r="O40" s="1859"/>
      <c r="P40" s="1822" t="s">
        <v>1144</v>
      </c>
      <c r="Q40" s="1823"/>
      <c r="R40" s="282"/>
    </row>
    <row r="41" spans="1:21" ht="15.75" customHeight="1">
      <c r="A41" s="1812"/>
      <c r="B41" s="1813"/>
      <c r="C41" s="1816"/>
      <c r="D41" s="1817"/>
      <c r="E41" s="1817"/>
      <c r="F41" s="1817"/>
      <c r="G41" s="1817"/>
      <c r="H41" s="1817"/>
      <c r="I41" s="1817"/>
      <c r="J41" s="1817"/>
      <c r="K41" s="1817"/>
      <c r="L41" s="1817"/>
      <c r="M41" s="1860"/>
      <c r="N41" s="1861"/>
      <c r="O41" s="1861"/>
      <c r="P41" s="1824"/>
      <c r="Q41" s="1825"/>
      <c r="R41" s="282"/>
      <c r="S41" s="218" t="s">
        <v>1145</v>
      </c>
    </row>
    <row r="42" spans="1:21" ht="15.75" customHeight="1">
      <c r="A42" s="1810" t="s">
        <v>48</v>
      </c>
      <c r="B42" s="1811"/>
      <c r="C42" s="1837" t="s">
        <v>1146</v>
      </c>
      <c r="D42" s="1838"/>
      <c r="E42" s="1838"/>
      <c r="F42" s="1838"/>
      <c r="G42" s="1838"/>
      <c r="H42" s="1838"/>
      <c r="I42" s="1838"/>
      <c r="J42" s="1838"/>
      <c r="K42" s="1838"/>
      <c r="L42" s="1838"/>
      <c r="M42" s="1818">
        <f>M36+M38*0.5-INT((M36+M38*0.5)*M40/100)</f>
        <v>0</v>
      </c>
      <c r="N42" s="1819"/>
      <c r="O42" s="1819"/>
      <c r="P42" s="1822" t="s">
        <v>278</v>
      </c>
      <c r="Q42" s="1823"/>
      <c r="R42" s="282"/>
    </row>
    <row r="43" spans="1:21" ht="15.75" customHeight="1">
      <c r="A43" s="1849"/>
      <c r="B43" s="1850"/>
      <c r="C43" s="1847" t="s">
        <v>1147</v>
      </c>
      <c r="D43" s="1848"/>
      <c r="E43" s="1848"/>
      <c r="F43" s="1848"/>
      <c r="G43" s="1848"/>
      <c r="H43" s="1848"/>
      <c r="I43" s="1848"/>
      <c r="J43" s="1848"/>
      <c r="K43" s="1848"/>
      <c r="L43" s="1848"/>
      <c r="M43" s="1851"/>
      <c r="N43" s="1852"/>
      <c r="O43" s="1852"/>
      <c r="P43" s="1853"/>
      <c r="Q43" s="1854"/>
      <c r="R43" s="282"/>
    </row>
    <row r="44" spans="1:21" ht="15.75" customHeight="1">
      <c r="A44" s="1812"/>
      <c r="B44" s="1813"/>
      <c r="C44" s="1855" t="s">
        <v>1148</v>
      </c>
      <c r="D44" s="1856"/>
      <c r="E44" s="1856"/>
      <c r="F44" s="1856"/>
      <c r="G44" s="1856"/>
      <c r="H44" s="1856"/>
      <c r="I44" s="1856"/>
      <c r="J44" s="1856"/>
      <c r="K44" s="1856"/>
      <c r="L44" s="1857"/>
      <c r="M44" s="1820"/>
      <c r="N44" s="1821"/>
      <c r="O44" s="1821"/>
      <c r="P44" s="1824"/>
      <c r="Q44" s="1825"/>
      <c r="R44" s="282"/>
    </row>
    <row r="45" spans="1:21" ht="15.75" customHeight="1">
      <c r="A45" s="1810" t="s">
        <v>49</v>
      </c>
      <c r="B45" s="1811"/>
      <c r="C45" s="1814" t="s">
        <v>1434</v>
      </c>
      <c r="D45" s="1815"/>
      <c r="E45" s="1815"/>
      <c r="F45" s="1815"/>
      <c r="G45" s="1815"/>
      <c r="H45" s="1815"/>
      <c r="I45" s="1815"/>
      <c r="J45" s="1815"/>
      <c r="K45" s="1815"/>
      <c r="L45" s="1815"/>
      <c r="M45" s="1818">
        <v>2.2999999999999998</v>
      </c>
      <c r="N45" s="1819"/>
      <c r="O45" s="1819"/>
      <c r="P45" s="1822" t="s">
        <v>1144</v>
      </c>
      <c r="Q45" s="1823"/>
      <c r="R45" s="282"/>
      <c r="S45" s="1104" t="s">
        <v>1448</v>
      </c>
      <c r="T45" s="1104"/>
      <c r="U45" s="1104"/>
    </row>
    <row r="46" spans="1:21" ht="15.75" customHeight="1">
      <c r="A46" s="1812"/>
      <c r="B46" s="1813"/>
      <c r="C46" s="1816"/>
      <c r="D46" s="1817"/>
      <c r="E46" s="1817"/>
      <c r="F46" s="1817"/>
      <c r="G46" s="1817"/>
      <c r="H46" s="1817"/>
      <c r="I46" s="1817"/>
      <c r="J46" s="1817"/>
      <c r="K46" s="1817"/>
      <c r="L46" s="1817"/>
      <c r="M46" s="1820"/>
      <c r="N46" s="1821"/>
      <c r="O46" s="1821"/>
      <c r="P46" s="1824"/>
      <c r="Q46" s="1825"/>
      <c r="R46" s="282"/>
      <c r="S46" s="1104" t="s">
        <v>1453</v>
      </c>
      <c r="T46" s="1104"/>
      <c r="U46" s="1104" t="s">
        <v>1450</v>
      </c>
    </row>
    <row r="47" spans="1:21" ht="15.75" customHeight="1">
      <c r="A47" s="1835" t="s">
        <v>1149</v>
      </c>
      <c r="B47" s="1835"/>
      <c r="C47" s="1837" t="s">
        <v>1150</v>
      </c>
      <c r="D47" s="1838"/>
      <c r="E47" s="1838"/>
      <c r="F47" s="1838"/>
      <c r="G47" s="1838"/>
      <c r="H47" s="1838"/>
      <c r="I47" s="1838"/>
      <c r="J47" s="1838"/>
      <c r="K47" s="1838"/>
      <c r="L47" s="1838"/>
      <c r="M47" s="1839" t="str">
        <f>IF(M42&lt;43.5,"法定雇用義務なし",INT(M42*M45/100))</f>
        <v>法定雇用義務なし</v>
      </c>
      <c r="N47" s="1840"/>
      <c r="O47" s="1840"/>
      <c r="P47" s="1843" t="str">
        <f>IF(M42&lt;43.5,"43.5人未満("&amp;M42&amp;"人)","人")</f>
        <v>43.5人未満(0人)</v>
      </c>
      <c r="Q47" s="1844"/>
      <c r="R47" s="282"/>
    </row>
    <row r="48" spans="1:21" ht="15.75" customHeight="1">
      <c r="A48" s="1836"/>
      <c r="B48" s="1836"/>
      <c r="C48" s="1847" t="s">
        <v>1151</v>
      </c>
      <c r="D48" s="1848"/>
      <c r="E48" s="1848"/>
      <c r="F48" s="1848"/>
      <c r="G48" s="1848"/>
      <c r="H48" s="1848"/>
      <c r="I48" s="1848"/>
      <c r="J48" s="1848"/>
      <c r="K48" s="1848"/>
      <c r="L48" s="1848"/>
      <c r="M48" s="1841"/>
      <c r="N48" s="1842"/>
      <c r="O48" s="1842"/>
      <c r="P48" s="1845"/>
      <c r="Q48" s="1846"/>
      <c r="R48" s="283"/>
    </row>
    <row r="49" spans="1:18" ht="15.75" customHeight="1">
      <c r="A49" s="1810" t="s">
        <v>1152</v>
      </c>
      <c r="B49" s="1811"/>
      <c r="C49" s="1814" t="s">
        <v>1153</v>
      </c>
      <c r="D49" s="1815"/>
      <c r="E49" s="1815"/>
      <c r="F49" s="1815"/>
      <c r="G49" s="1815"/>
      <c r="H49" s="1815"/>
      <c r="I49" s="1815"/>
      <c r="J49" s="1815"/>
      <c r="K49" s="1815"/>
      <c r="L49" s="1815"/>
      <c r="M49" s="1818">
        <f>(J20+J21+J22+J27)*2+(J23+J24+J25+J26+J29+J31+N20+N21+N22+N27)*1+(N23+N24+N25+N26+N29+N31)*0.5</f>
        <v>0</v>
      </c>
      <c r="N49" s="1819"/>
      <c r="O49" s="1819"/>
      <c r="P49" s="1822" t="s">
        <v>278</v>
      </c>
      <c r="Q49" s="1823"/>
      <c r="R49" s="283"/>
    </row>
    <row r="50" spans="1:18" ht="15.75" customHeight="1">
      <c r="A50" s="1812"/>
      <c r="B50" s="1813"/>
      <c r="C50" s="1816"/>
      <c r="D50" s="1817"/>
      <c r="E50" s="1817"/>
      <c r="F50" s="1817"/>
      <c r="G50" s="1817"/>
      <c r="H50" s="1817"/>
      <c r="I50" s="1817"/>
      <c r="J50" s="1817"/>
      <c r="K50" s="1817"/>
      <c r="L50" s="1817"/>
      <c r="M50" s="1820"/>
      <c r="N50" s="1821"/>
      <c r="O50" s="1821"/>
      <c r="P50" s="1824"/>
      <c r="Q50" s="1825"/>
      <c r="R50" s="283"/>
    </row>
    <row r="51" spans="1:18" ht="15.75" customHeight="1">
      <c r="A51" s="1826" t="s">
        <v>1154</v>
      </c>
      <c r="B51" s="1827"/>
      <c r="C51" s="1827"/>
      <c r="D51" s="1827"/>
      <c r="E51" s="1827"/>
      <c r="F51" s="1827"/>
      <c r="G51" s="1827"/>
      <c r="H51" s="1827"/>
      <c r="I51" s="1827"/>
      <c r="J51" s="1827"/>
      <c r="K51" s="1827"/>
      <c r="L51" s="1827"/>
      <c r="M51" s="1829" t="str">
        <f>IF(M42&lt;43.5,IF(M49&gt;0,"○","×"),IF(M47&lt;M49,"○","×"))</f>
        <v>×</v>
      </c>
      <c r="N51" s="1831" t="str">
        <f>IF(M42&lt;43.5,IF(M49&gt;0,"法定雇用義務数を超えている","法定雇用義務数を超えていない"),IF(M47&lt;M49,"法定雇用義務数を超えている","法定雇用義務数を超えていない"))</f>
        <v>法定雇用義務数を超えていない</v>
      </c>
      <c r="O51" s="1831"/>
      <c r="P51" s="1831"/>
      <c r="Q51" s="1832"/>
      <c r="R51" s="283"/>
    </row>
    <row r="52" spans="1:18" ht="15.75" customHeight="1">
      <c r="A52" s="1828"/>
      <c r="B52" s="1827"/>
      <c r="C52" s="1827"/>
      <c r="D52" s="1827"/>
      <c r="E52" s="1827"/>
      <c r="F52" s="1827"/>
      <c r="G52" s="1827"/>
      <c r="H52" s="1827"/>
      <c r="I52" s="1827"/>
      <c r="J52" s="1827"/>
      <c r="K52" s="1827"/>
      <c r="L52" s="1827"/>
      <c r="M52" s="1830"/>
      <c r="N52" s="1833"/>
      <c r="O52" s="1833"/>
      <c r="P52" s="1833"/>
      <c r="Q52" s="1834"/>
      <c r="R52" s="283"/>
    </row>
    <row r="53" spans="1:18" ht="15.75" customHeight="1">
      <c r="A53" s="220" t="s">
        <v>1155</v>
      </c>
      <c r="B53" s="1808" t="str">
        <f>CONCATENATE("入札公告日前日時点（令和",(YEAR(発注者入力シート!H7)-2018),"年",MONTH(発注者入力シート!H7),"月",DAY(発注者入力シート!H7),"日時点）での状況について記載すること。")</f>
        <v>入札公告日前日時点（令和6年1月24日時点）での状況について記載すること。</v>
      </c>
      <c r="C53" s="1808"/>
      <c r="D53" s="1808"/>
      <c r="E53" s="1808"/>
      <c r="F53" s="1808"/>
      <c r="G53" s="1808"/>
      <c r="H53" s="1808"/>
      <c r="I53" s="1808"/>
      <c r="J53" s="1808"/>
      <c r="K53" s="1808"/>
      <c r="L53" s="1808"/>
      <c r="M53" s="1808"/>
      <c r="N53" s="1808"/>
      <c r="O53" s="1808"/>
      <c r="P53" s="1808"/>
      <c r="Q53" s="1808"/>
      <c r="R53" s="283"/>
    </row>
    <row r="54" spans="1:18" ht="15.75" customHeight="1">
      <c r="A54" s="220" t="s">
        <v>111</v>
      </c>
      <c r="B54" s="637" t="s">
        <v>1156</v>
      </c>
      <c r="C54" s="323"/>
      <c r="D54" s="323"/>
      <c r="E54" s="323"/>
      <c r="F54" s="323"/>
      <c r="G54" s="323"/>
      <c r="H54" s="323"/>
      <c r="I54" s="323"/>
      <c r="J54" s="323"/>
      <c r="K54" s="323"/>
      <c r="L54" s="323"/>
      <c r="M54" s="323"/>
      <c r="N54" s="323"/>
      <c r="O54" s="323"/>
      <c r="P54" s="323"/>
      <c r="Q54" s="323"/>
      <c r="R54" s="283"/>
    </row>
    <row r="55" spans="1:18" ht="15.75" customHeight="1"/>
  </sheetData>
  <mergeCells count="117">
    <mergeCell ref="A1:F1"/>
    <mergeCell ref="A2:E2"/>
    <mergeCell ref="A3:Q3"/>
    <mergeCell ref="B10:Q12"/>
    <mergeCell ref="A18:I19"/>
    <mergeCell ref="J18:M18"/>
    <mergeCell ref="N18:Q18"/>
    <mergeCell ref="J19:K19"/>
    <mergeCell ref="L19:M19"/>
    <mergeCell ref="N19:O19"/>
    <mergeCell ref="P19:Q19"/>
    <mergeCell ref="A13:I16"/>
    <mergeCell ref="J13:M13"/>
    <mergeCell ref="N13:Q13"/>
    <mergeCell ref="J14:M15"/>
    <mergeCell ref="N14:Q15"/>
    <mergeCell ref="J16:M16"/>
    <mergeCell ref="N16:Q16"/>
    <mergeCell ref="A20:A26"/>
    <mergeCell ref="C20:H20"/>
    <mergeCell ref="J20:K20"/>
    <mergeCell ref="L20:M20"/>
    <mergeCell ref="N20:O20"/>
    <mergeCell ref="P20:Q20"/>
    <mergeCell ref="C21:H21"/>
    <mergeCell ref="J21:K21"/>
    <mergeCell ref="L21:M21"/>
    <mergeCell ref="N21:O21"/>
    <mergeCell ref="N23:O23"/>
    <mergeCell ref="P23:Q23"/>
    <mergeCell ref="C24:H24"/>
    <mergeCell ref="J24:K24"/>
    <mergeCell ref="L24:M24"/>
    <mergeCell ref="N24:O24"/>
    <mergeCell ref="P24:Q24"/>
    <mergeCell ref="P21:Q21"/>
    <mergeCell ref="B22:B23"/>
    <mergeCell ref="C22:H22"/>
    <mergeCell ref="J22:K22"/>
    <mergeCell ref="L22:M22"/>
    <mergeCell ref="N22:O22"/>
    <mergeCell ref="P22:Q22"/>
    <mergeCell ref="C23:H23"/>
    <mergeCell ref="J23:K23"/>
    <mergeCell ref="L23:M23"/>
    <mergeCell ref="C25:H25"/>
    <mergeCell ref="J25:K25"/>
    <mergeCell ref="L25:M25"/>
    <mergeCell ref="N25:O25"/>
    <mergeCell ref="P25:Q25"/>
    <mergeCell ref="C26:H26"/>
    <mergeCell ref="J26:K26"/>
    <mergeCell ref="L26:M26"/>
    <mergeCell ref="N26:O26"/>
    <mergeCell ref="P26:Q26"/>
    <mergeCell ref="P27:Q28"/>
    <mergeCell ref="B29:H30"/>
    <mergeCell ref="I29:I30"/>
    <mergeCell ref="J29:K30"/>
    <mergeCell ref="L29:M30"/>
    <mergeCell ref="N29:O30"/>
    <mergeCell ref="P29:Q30"/>
    <mergeCell ref="A27:A30"/>
    <mergeCell ref="B27:H28"/>
    <mergeCell ref="I27:I28"/>
    <mergeCell ref="J27:K28"/>
    <mergeCell ref="L27:M28"/>
    <mergeCell ref="N27:O28"/>
    <mergeCell ref="P31:Q32"/>
    <mergeCell ref="B33:H34"/>
    <mergeCell ref="I33:I34"/>
    <mergeCell ref="J33:Q34"/>
    <mergeCell ref="A36:B37"/>
    <mergeCell ref="C36:L37"/>
    <mergeCell ref="M36:O37"/>
    <mergeCell ref="P36:Q37"/>
    <mergeCell ref="A31:A34"/>
    <mergeCell ref="B31:H32"/>
    <mergeCell ref="I31:I32"/>
    <mergeCell ref="J31:K32"/>
    <mergeCell ref="L31:M32"/>
    <mergeCell ref="N31:O32"/>
    <mergeCell ref="P42:Q44"/>
    <mergeCell ref="C43:L43"/>
    <mergeCell ref="C44:L44"/>
    <mergeCell ref="A38:B39"/>
    <mergeCell ref="C38:L39"/>
    <mergeCell ref="M38:O39"/>
    <mergeCell ref="P38:Q39"/>
    <mergeCell ref="A40:B41"/>
    <mergeCell ref="C40:L41"/>
    <mergeCell ref="M40:O41"/>
    <mergeCell ref="P40:Q41"/>
    <mergeCell ref="B53:Q53"/>
    <mergeCell ref="H4:Q4"/>
    <mergeCell ref="F4:G4"/>
    <mergeCell ref="F5:G5"/>
    <mergeCell ref="H5:Q5"/>
    <mergeCell ref="A49:B50"/>
    <mergeCell ref="C49:L50"/>
    <mergeCell ref="M49:O50"/>
    <mergeCell ref="P49:Q50"/>
    <mergeCell ref="A51:L52"/>
    <mergeCell ref="M51:M52"/>
    <mergeCell ref="N51:Q52"/>
    <mergeCell ref="A45:B46"/>
    <mergeCell ref="C45:L46"/>
    <mergeCell ref="M45:O46"/>
    <mergeCell ref="P45:Q46"/>
    <mergeCell ref="A47:B48"/>
    <mergeCell ref="C47:L47"/>
    <mergeCell ref="M47:O48"/>
    <mergeCell ref="P47:Q48"/>
    <mergeCell ref="C48:L48"/>
    <mergeCell ref="A42:B44"/>
    <mergeCell ref="C42:L42"/>
    <mergeCell ref="M42:O44"/>
  </mergeCells>
  <phoneticPr fontId="2"/>
  <printOptions horizontalCentered="1"/>
  <pageMargins left="0.70866141732283472" right="0.70866141732283472" top="0.74803149606299213" bottom="0.55118110236220474" header="0.31496062992125984" footer="0.31496062992125984"/>
  <pageSetup paperSize="9" scale="95" orientation="portrait" blackAndWhite="1"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U55"/>
  <sheetViews>
    <sheetView view="pageBreakPreview" zoomScaleNormal="100" zoomScaleSheetLayoutView="100" workbookViewId="0">
      <selection activeCell="W45" sqref="W45"/>
    </sheetView>
  </sheetViews>
  <sheetFormatPr defaultColWidth="9" defaultRowHeight="12"/>
  <cols>
    <col min="1" max="17" width="5.08984375" style="218" customWidth="1"/>
    <col min="18" max="18" width="5.08984375" style="278" customWidth="1"/>
    <col min="19" max="16384" width="9" style="218"/>
  </cols>
  <sheetData>
    <row r="1" spans="1:20" ht="15.75" customHeight="1">
      <c r="A1" s="1893" t="str">
        <f>CONCATENATE("（様式-",INDEX(発注者入力シート!$B$36:$G$45,MATCH(発注者入力シート!N14,発注者入力シート!$C$36:$C$45,0),4),"）")</f>
        <v>（様式-１０）</v>
      </c>
      <c r="B1" s="1893"/>
      <c r="C1" s="1893"/>
      <c r="D1" s="1893"/>
      <c r="E1" s="1893"/>
      <c r="F1" s="1893"/>
      <c r="Q1" s="345" t="s">
        <v>1157</v>
      </c>
      <c r="S1" s="4" t="s">
        <v>393</v>
      </c>
      <c r="T1" s="4"/>
    </row>
    <row r="2" spans="1:20" ht="15.75" customHeight="1">
      <c r="A2" s="1893" t="str">
        <f>CONCATENATE("評価項目",INDEX(発注者入力シート!$B$36:$G$45,MATCH(発注者入力シート!N14,発注者入力シート!$C$36:$C$45,0),5),"-",INDEX(発注者入力シート!$B$36:$G$45,MATCH(発注者入力シート!N14,発注者入力シート!$C$36:$C$45,0),6))</f>
        <v>評価項目（４）-②</v>
      </c>
      <c r="B2" s="1893"/>
      <c r="C2" s="1893"/>
      <c r="D2" s="1893"/>
      <c r="E2" s="1893"/>
      <c r="S2" s="4" t="s">
        <v>394</v>
      </c>
      <c r="T2" s="4"/>
    </row>
    <row r="3" spans="1:20" ht="15.75" customHeight="1">
      <c r="A3" s="1495" t="s">
        <v>1109</v>
      </c>
      <c r="B3" s="1495"/>
      <c r="C3" s="1495"/>
      <c r="D3" s="1495"/>
      <c r="E3" s="1495"/>
      <c r="F3" s="1495"/>
      <c r="G3" s="1495"/>
      <c r="H3" s="1495"/>
      <c r="I3" s="1495"/>
      <c r="J3" s="1495"/>
      <c r="K3" s="1495"/>
      <c r="L3" s="1495"/>
      <c r="M3" s="1495"/>
      <c r="N3" s="1495"/>
      <c r="O3" s="1495"/>
      <c r="P3" s="1495"/>
      <c r="Q3" s="1495"/>
      <c r="R3" s="272"/>
      <c r="S3" s="147"/>
      <c r="T3" s="4" t="s">
        <v>404</v>
      </c>
    </row>
    <row r="4" spans="1:20" ht="15.75" customHeight="1">
      <c r="A4" s="628"/>
      <c r="B4" s="628"/>
      <c r="C4" s="628"/>
      <c r="D4" s="628"/>
      <c r="E4" s="628"/>
      <c r="F4" s="1404" t="s">
        <v>793</v>
      </c>
      <c r="G4" s="1404"/>
      <c r="H4" s="1710" t="str">
        <f>IF(企業入力シート!C5="","",企業入力シート!C5)</f>
        <v>○○共同企業体</v>
      </c>
      <c r="I4" s="1710"/>
      <c r="J4" s="1710"/>
      <c r="K4" s="1710"/>
      <c r="L4" s="1710"/>
      <c r="M4" s="1710"/>
      <c r="N4" s="1710"/>
      <c r="O4" s="1710"/>
      <c r="P4" s="1710"/>
      <c r="Q4" s="1710"/>
      <c r="R4" s="272"/>
      <c r="S4" s="135"/>
      <c r="T4" s="4" t="s">
        <v>519</v>
      </c>
    </row>
    <row r="5" spans="1:20" ht="15.75" customHeight="1">
      <c r="F5" s="1908" t="s">
        <v>1158</v>
      </c>
      <c r="G5" s="1908"/>
      <c r="H5" s="1809" t="str">
        <f>IF(企業入力シート!C33="","",企業入力シート!C33)</f>
        <v/>
      </c>
      <c r="I5" s="1809"/>
      <c r="J5" s="1809"/>
      <c r="K5" s="1809"/>
      <c r="L5" s="1809"/>
      <c r="M5" s="1809"/>
      <c r="N5" s="1809"/>
      <c r="O5" s="1809"/>
      <c r="P5" s="1809"/>
      <c r="Q5" s="1809"/>
      <c r="R5" s="629"/>
      <c r="S5" s="190"/>
      <c r="T5" s="4"/>
    </row>
    <row r="6" spans="1:20" ht="15.75" customHeight="1">
      <c r="S6" s="4" t="s">
        <v>397</v>
      </c>
      <c r="T6" s="4"/>
    </row>
    <row r="7" spans="1:20" ht="15.75" customHeight="1">
      <c r="A7" s="221" t="s">
        <v>1110</v>
      </c>
      <c r="S7" s="137"/>
      <c r="T7" s="4" t="s">
        <v>398</v>
      </c>
    </row>
    <row r="8" spans="1:20" ht="13.5" customHeight="1">
      <c r="A8" s="632" t="s">
        <v>1111</v>
      </c>
      <c r="B8" s="632"/>
      <c r="C8" s="632"/>
      <c r="D8" s="632"/>
      <c r="E8" s="632"/>
      <c r="F8" s="632"/>
      <c r="G8" s="632"/>
      <c r="H8" s="632"/>
      <c r="I8" s="632"/>
      <c r="J8" s="632"/>
      <c r="K8" s="632"/>
      <c r="L8" s="632"/>
      <c r="M8" s="632"/>
      <c r="N8" s="632"/>
      <c r="O8" s="632"/>
      <c r="P8" s="632"/>
      <c r="Q8" s="632"/>
      <c r="R8" s="279"/>
      <c r="S8" s="138"/>
      <c r="T8" s="4" t="s">
        <v>396</v>
      </c>
    </row>
    <row r="9" spans="1:20" ht="13">
      <c r="A9" s="633" t="s">
        <v>1112</v>
      </c>
      <c r="B9" s="632" t="s">
        <v>1113</v>
      </c>
      <c r="C9" s="632"/>
      <c r="D9" s="632"/>
      <c r="E9" s="632"/>
      <c r="F9" s="632"/>
      <c r="G9" s="632"/>
      <c r="H9" s="632"/>
      <c r="I9" s="632"/>
      <c r="J9" s="632"/>
      <c r="K9" s="632"/>
      <c r="L9" s="632"/>
      <c r="M9" s="632"/>
      <c r="N9" s="632"/>
      <c r="O9" s="632"/>
      <c r="P9" s="632"/>
      <c r="Q9" s="632"/>
      <c r="R9" s="279"/>
      <c r="S9" s="190"/>
      <c r="T9" s="4"/>
    </row>
    <row r="10" spans="1:20" ht="13.5" customHeight="1">
      <c r="A10" s="633" t="s">
        <v>1114</v>
      </c>
      <c r="B10" s="1894" t="str">
        <f>CONCATENATE("「障がい者雇用の促進等に関する法律施行規則」第８条で定められた様式（障害者雇用状況報告書）による提出。なお、提出にあたっては入札公告日前日時点（令和",(YEAR(発注者入力シート!H7)-2018),"年",MONTH(発注者入力シート!H7),"月",DAY(発注者入力シート!H7),"日時点）の状況と相異ないことを代表者名で証明すること。(押印のこと)")</f>
        <v>「障がい者雇用の促進等に関する法律施行規則」第８条で定められた様式（障害者雇用状況報告書）による提出。なお、提出にあたっては入札公告日前日時点（令和6年1月24日時点）の状況と相異ないことを代表者名で証明すること。(押印のこと)</v>
      </c>
      <c r="C10" s="1894"/>
      <c r="D10" s="1894"/>
      <c r="E10" s="1894"/>
      <c r="F10" s="1894"/>
      <c r="G10" s="1894"/>
      <c r="H10" s="1894"/>
      <c r="I10" s="1894"/>
      <c r="J10" s="1894"/>
      <c r="K10" s="1894"/>
      <c r="L10" s="1894"/>
      <c r="M10" s="1894"/>
      <c r="N10" s="1894"/>
      <c r="O10" s="1894"/>
      <c r="P10" s="1894"/>
      <c r="Q10" s="1894"/>
      <c r="R10" s="279"/>
      <c r="S10" s="149" t="s">
        <v>399</v>
      </c>
      <c r="T10" s="4"/>
    </row>
    <row r="11" spans="1:20" ht="13">
      <c r="A11" s="632"/>
      <c r="B11" s="1894"/>
      <c r="C11" s="1894"/>
      <c r="D11" s="1894"/>
      <c r="E11" s="1894"/>
      <c r="F11" s="1894"/>
      <c r="G11" s="1894"/>
      <c r="H11" s="1894"/>
      <c r="I11" s="1894"/>
      <c r="J11" s="1894"/>
      <c r="K11" s="1894"/>
      <c r="L11" s="1894"/>
      <c r="M11" s="1894"/>
      <c r="N11" s="1894"/>
      <c r="O11" s="1894"/>
      <c r="P11" s="1894"/>
      <c r="Q11" s="1894"/>
      <c r="R11" s="280"/>
      <c r="S11" s="149" t="s">
        <v>400</v>
      </c>
      <c r="T11" s="4"/>
    </row>
    <row r="12" spans="1:20" s="278" customFormat="1" ht="13">
      <c r="A12" s="634"/>
      <c r="B12" s="1895"/>
      <c r="C12" s="1895"/>
      <c r="D12" s="1895"/>
      <c r="E12" s="1895"/>
      <c r="F12" s="1895"/>
      <c r="G12" s="1895"/>
      <c r="H12" s="1895"/>
      <c r="I12" s="1895"/>
      <c r="J12" s="1895"/>
      <c r="K12" s="1895"/>
      <c r="L12" s="1895"/>
      <c r="M12" s="1895"/>
      <c r="N12" s="1895"/>
      <c r="O12" s="1895"/>
      <c r="P12" s="1895"/>
      <c r="Q12" s="1895"/>
      <c r="R12" s="280"/>
      <c r="S12" s="149" t="s">
        <v>855</v>
      </c>
      <c r="T12" s="190"/>
    </row>
    <row r="13" spans="1:20" ht="15.75" customHeight="1">
      <c r="A13" s="1896" t="s">
        <v>1115</v>
      </c>
      <c r="B13" s="1900"/>
      <c r="C13" s="1900"/>
      <c r="D13" s="1900"/>
      <c r="E13" s="1900"/>
      <c r="F13" s="1900"/>
      <c r="G13" s="1900"/>
      <c r="H13" s="1900"/>
      <c r="I13" s="1900"/>
      <c r="J13" s="1901" t="s">
        <v>1116</v>
      </c>
      <c r="K13" s="1901"/>
      <c r="L13" s="1901"/>
      <c r="M13" s="1901"/>
      <c r="N13" s="1901" t="s">
        <v>1117</v>
      </c>
      <c r="O13" s="1901"/>
      <c r="P13" s="1901"/>
      <c r="Q13" s="1901"/>
      <c r="R13" s="282"/>
    </row>
    <row r="14" spans="1:20" ht="15.75" customHeight="1">
      <c r="A14" s="1896"/>
      <c r="B14" s="1896"/>
      <c r="C14" s="1896"/>
      <c r="D14" s="1896"/>
      <c r="E14" s="1896"/>
      <c r="F14" s="1896"/>
      <c r="G14" s="1896"/>
      <c r="H14" s="1896"/>
      <c r="I14" s="1896"/>
      <c r="J14" s="1902" t="s">
        <v>1118</v>
      </c>
      <c r="K14" s="1903"/>
      <c r="L14" s="1903"/>
      <c r="M14" s="1904"/>
      <c r="N14" s="1902" t="s">
        <v>1119</v>
      </c>
      <c r="O14" s="1903"/>
      <c r="P14" s="1903"/>
      <c r="Q14" s="1904"/>
      <c r="R14" s="282"/>
    </row>
    <row r="15" spans="1:20" ht="15.75" customHeight="1">
      <c r="A15" s="1896"/>
      <c r="B15" s="1896"/>
      <c r="C15" s="1896"/>
      <c r="D15" s="1896"/>
      <c r="E15" s="1896"/>
      <c r="F15" s="1896"/>
      <c r="G15" s="1896"/>
      <c r="H15" s="1896"/>
      <c r="I15" s="1896"/>
      <c r="J15" s="1905"/>
      <c r="K15" s="1906"/>
      <c r="L15" s="1906"/>
      <c r="M15" s="1907"/>
      <c r="N15" s="1905"/>
      <c r="O15" s="1906"/>
      <c r="P15" s="1906"/>
      <c r="Q15" s="1907"/>
      <c r="R15" s="282"/>
    </row>
    <row r="16" spans="1:20" ht="15.75" customHeight="1">
      <c r="A16" s="1896"/>
      <c r="B16" s="1896"/>
      <c r="C16" s="1896"/>
      <c r="D16" s="1896"/>
      <c r="E16" s="1896"/>
      <c r="F16" s="1896"/>
      <c r="G16" s="1896"/>
      <c r="H16" s="1896"/>
      <c r="I16" s="1896"/>
      <c r="J16" s="1886"/>
      <c r="K16" s="1886"/>
      <c r="L16" s="1886"/>
      <c r="M16" s="1886"/>
      <c r="N16" s="1886"/>
      <c r="O16" s="1886"/>
      <c r="P16" s="1886"/>
      <c r="Q16" s="1886"/>
      <c r="R16" s="282"/>
    </row>
    <row r="17" spans="1:19" ht="15.75" customHeight="1">
      <c r="A17" s="220"/>
      <c r="B17" s="630"/>
      <c r="C17" s="630"/>
      <c r="D17" s="630"/>
      <c r="E17" s="630"/>
      <c r="J17" s="630"/>
      <c r="K17" s="630"/>
      <c r="L17" s="630"/>
      <c r="M17" s="630"/>
      <c r="N17" s="630"/>
      <c r="P17" s="630"/>
      <c r="Q17" s="630"/>
      <c r="R17" s="282"/>
    </row>
    <row r="18" spans="1:19" ht="15.75" customHeight="1">
      <c r="A18" s="1896" t="s">
        <v>1120</v>
      </c>
      <c r="B18" s="1896"/>
      <c r="C18" s="1896"/>
      <c r="D18" s="1896"/>
      <c r="E18" s="1896"/>
      <c r="F18" s="1896"/>
      <c r="G18" s="1896"/>
      <c r="H18" s="1896"/>
      <c r="I18" s="1896"/>
      <c r="J18" s="1897" t="s">
        <v>1121</v>
      </c>
      <c r="K18" s="1897"/>
      <c r="L18" s="1898"/>
      <c r="M18" s="1898"/>
      <c r="N18" s="1897" t="s">
        <v>1122</v>
      </c>
      <c r="O18" s="1897"/>
      <c r="P18" s="1898"/>
      <c r="Q18" s="1898"/>
      <c r="R18" s="282"/>
    </row>
    <row r="19" spans="1:19" ht="15.75" customHeight="1">
      <c r="A19" s="1896"/>
      <c r="B19" s="1896"/>
      <c r="C19" s="1896"/>
      <c r="D19" s="1896"/>
      <c r="E19" s="1896"/>
      <c r="F19" s="1896"/>
      <c r="G19" s="1896"/>
      <c r="H19" s="1896"/>
      <c r="I19" s="1896"/>
      <c r="J19" s="1899" t="s">
        <v>1123</v>
      </c>
      <c r="K19" s="1899"/>
      <c r="L19" s="1898" t="s">
        <v>1124</v>
      </c>
      <c r="M19" s="1898"/>
      <c r="N19" s="1899" t="s">
        <v>1123</v>
      </c>
      <c r="O19" s="1899"/>
      <c r="P19" s="1898" t="s">
        <v>1124</v>
      </c>
      <c r="Q19" s="1898"/>
      <c r="R19" s="282"/>
      <c r="S19" s="299"/>
    </row>
    <row r="20" spans="1:19" ht="15.75" customHeight="1">
      <c r="A20" s="1889" t="s">
        <v>1125</v>
      </c>
      <c r="B20" s="635" t="s">
        <v>1126</v>
      </c>
      <c r="C20" s="1892"/>
      <c r="D20" s="1892"/>
      <c r="E20" s="1892"/>
      <c r="F20" s="1892"/>
      <c r="G20" s="1892"/>
      <c r="H20" s="1892"/>
      <c r="I20" s="635" t="s">
        <v>1127</v>
      </c>
      <c r="J20" s="1886"/>
      <c r="K20" s="1886"/>
      <c r="L20" s="1887">
        <v>2</v>
      </c>
      <c r="M20" s="1887"/>
      <c r="N20" s="1886"/>
      <c r="O20" s="1886"/>
      <c r="P20" s="1887">
        <v>1</v>
      </c>
      <c r="Q20" s="1887"/>
      <c r="R20" s="282"/>
    </row>
    <row r="21" spans="1:19" ht="15.75" customHeight="1">
      <c r="A21" s="1890"/>
      <c r="B21" s="635" t="s">
        <v>1128</v>
      </c>
      <c r="C21" s="1892"/>
      <c r="D21" s="1892"/>
      <c r="E21" s="1892"/>
      <c r="F21" s="1892"/>
      <c r="G21" s="1892"/>
      <c r="H21" s="1892"/>
      <c r="I21" s="635" t="s">
        <v>1127</v>
      </c>
      <c r="J21" s="1886"/>
      <c r="K21" s="1886"/>
      <c r="L21" s="1887">
        <v>2</v>
      </c>
      <c r="M21" s="1887"/>
      <c r="N21" s="1886"/>
      <c r="O21" s="1886"/>
      <c r="P21" s="1887">
        <v>1</v>
      </c>
      <c r="Q21" s="1887"/>
      <c r="R21" s="282"/>
    </row>
    <row r="22" spans="1:19" ht="15.75" customHeight="1">
      <c r="A22" s="1890"/>
      <c r="B22" s="1884" t="s">
        <v>1129</v>
      </c>
      <c r="C22" s="1885" t="s">
        <v>1130</v>
      </c>
      <c r="D22" s="1885"/>
      <c r="E22" s="1885"/>
      <c r="F22" s="1885"/>
      <c r="G22" s="1885"/>
      <c r="H22" s="1885"/>
      <c r="I22" s="635" t="s">
        <v>1127</v>
      </c>
      <c r="J22" s="1886"/>
      <c r="K22" s="1886"/>
      <c r="L22" s="1887">
        <v>2</v>
      </c>
      <c r="M22" s="1887"/>
      <c r="N22" s="1886"/>
      <c r="O22" s="1886"/>
      <c r="P22" s="1887">
        <v>1</v>
      </c>
      <c r="Q22" s="1887"/>
      <c r="R22" s="282"/>
    </row>
    <row r="23" spans="1:19" ht="15.75" customHeight="1">
      <c r="A23" s="1890"/>
      <c r="B23" s="1884"/>
      <c r="C23" s="1885" t="s">
        <v>1131</v>
      </c>
      <c r="D23" s="1885"/>
      <c r="E23" s="1885"/>
      <c r="F23" s="1885"/>
      <c r="G23" s="1885"/>
      <c r="H23" s="1885"/>
      <c r="I23" s="636"/>
      <c r="J23" s="1886"/>
      <c r="K23" s="1886"/>
      <c r="L23" s="1887">
        <v>1</v>
      </c>
      <c r="M23" s="1887"/>
      <c r="N23" s="1886"/>
      <c r="O23" s="1886"/>
      <c r="P23" s="1887">
        <v>0.5</v>
      </c>
      <c r="Q23" s="1887"/>
      <c r="R23" s="282"/>
    </row>
    <row r="24" spans="1:19" ht="15.75" customHeight="1">
      <c r="A24" s="1890"/>
      <c r="B24" s="635" t="s">
        <v>1132</v>
      </c>
      <c r="C24" s="1888"/>
      <c r="D24" s="1888"/>
      <c r="E24" s="1888"/>
      <c r="F24" s="1888"/>
      <c r="G24" s="1888"/>
      <c r="H24" s="1888"/>
      <c r="I24" s="636"/>
      <c r="J24" s="1886"/>
      <c r="K24" s="1886"/>
      <c r="L24" s="1887">
        <v>1</v>
      </c>
      <c r="M24" s="1887"/>
      <c r="N24" s="1886"/>
      <c r="O24" s="1886"/>
      <c r="P24" s="1887">
        <v>0.5</v>
      </c>
      <c r="Q24" s="1887"/>
      <c r="R24" s="282"/>
    </row>
    <row r="25" spans="1:19" ht="15.75" customHeight="1">
      <c r="A25" s="1890"/>
      <c r="B25" s="635" t="s">
        <v>1133</v>
      </c>
      <c r="C25" s="1888"/>
      <c r="D25" s="1888"/>
      <c r="E25" s="1888"/>
      <c r="F25" s="1888"/>
      <c r="G25" s="1888"/>
      <c r="H25" s="1888"/>
      <c r="I25" s="636"/>
      <c r="J25" s="1886"/>
      <c r="K25" s="1886"/>
      <c r="L25" s="1887">
        <v>1</v>
      </c>
      <c r="M25" s="1887"/>
      <c r="N25" s="1886"/>
      <c r="O25" s="1886"/>
      <c r="P25" s="1887">
        <v>0.5</v>
      </c>
      <c r="Q25" s="1887"/>
      <c r="R25" s="282"/>
    </row>
    <row r="26" spans="1:19" ht="15.75" customHeight="1">
      <c r="A26" s="1891"/>
      <c r="B26" s="635" t="s">
        <v>1134</v>
      </c>
      <c r="C26" s="1885" t="s">
        <v>1135</v>
      </c>
      <c r="D26" s="1885"/>
      <c r="E26" s="1885"/>
      <c r="F26" s="1885"/>
      <c r="G26" s="1885"/>
      <c r="H26" s="1885"/>
      <c r="I26" s="636"/>
      <c r="J26" s="1886"/>
      <c r="K26" s="1886"/>
      <c r="L26" s="1887">
        <v>1</v>
      </c>
      <c r="M26" s="1887"/>
      <c r="N26" s="1886"/>
      <c r="O26" s="1886"/>
      <c r="P26" s="1887">
        <v>0.5</v>
      </c>
      <c r="Q26" s="1887"/>
      <c r="R26" s="282"/>
    </row>
    <row r="27" spans="1:19" ht="15.75" customHeight="1">
      <c r="A27" s="1870" t="s">
        <v>1136</v>
      </c>
      <c r="B27" s="1618" t="s">
        <v>1137</v>
      </c>
      <c r="C27" s="1619"/>
      <c r="D27" s="1619"/>
      <c r="E27" s="1619"/>
      <c r="F27" s="1619"/>
      <c r="G27" s="1619"/>
      <c r="H27" s="1620"/>
      <c r="I27" s="1884" t="s">
        <v>1127</v>
      </c>
      <c r="J27" s="1875"/>
      <c r="K27" s="1876"/>
      <c r="L27" s="1879">
        <v>2</v>
      </c>
      <c r="M27" s="1880"/>
      <c r="N27" s="1875"/>
      <c r="O27" s="1876"/>
      <c r="P27" s="1879">
        <v>1</v>
      </c>
      <c r="Q27" s="1880"/>
      <c r="R27" s="282"/>
    </row>
    <row r="28" spans="1:19" ht="15.75" customHeight="1">
      <c r="A28" s="1871"/>
      <c r="B28" s="1624"/>
      <c r="C28" s="1625"/>
      <c r="D28" s="1625"/>
      <c r="E28" s="1625"/>
      <c r="F28" s="1625"/>
      <c r="G28" s="1625"/>
      <c r="H28" s="1626"/>
      <c r="I28" s="1884"/>
      <c r="J28" s="1877"/>
      <c r="K28" s="1878"/>
      <c r="L28" s="1881"/>
      <c r="M28" s="1882"/>
      <c r="N28" s="1877"/>
      <c r="O28" s="1878"/>
      <c r="P28" s="1881"/>
      <c r="Q28" s="1882"/>
      <c r="R28" s="282"/>
    </row>
    <row r="29" spans="1:19" ht="15.75" customHeight="1">
      <c r="A29" s="1871"/>
      <c r="B29" s="1618" t="s">
        <v>1138</v>
      </c>
      <c r="C29" s="1619"/>
      <c r="D29" s="1619"/>
      <c r="E29" s="1619"/>
      <c r="F29" s="1619"/>
      <c r="G29" s="1619"/>
      <c r="H29" s="1620"/>
      <c r="I29" s="1883"/>
      <c r="J29" s="1875"/>
      <c r="K29" s="1876"/>
      <c r="L29" s="1879">
        <v>1</v>
      </c>
      <c r="M29" s="1880"/>
      <c r="N29" s="1875"/>
      <c r="O29" s="1876"/>
      <c r="P29" s="1879">
        <v>0.5</v>
      </c>
      <c r="Q29" s="1880"/>
      <c r="R29" s="282"/>
    </row>
    <row r="30" spans="1:19" ht="15.75" customHeight="1">
      <c r="A30" s="1872"/>
      <c r="B30" s="1624"/>
      <c r="C30" s="1625"/>
      <c r="D30" s="1625"/>
      <c r="E30" s="1625"/>
      <c r="F30" s="1625"/>
      <c r="G30" s="1625"/>
      <c r="H30" s="1626"/>
      <c r="I30" s="1883"/>
      <c r="J30" s="1877"/>
      <c r="K30" s="1878"/>
      <c r="L30" s="1881"/>
      <c r="M30" s="1882"/>
      <c r="N30" s="1877"/>
      <c r="O30" s="1878"/>
      <c r="P30" s="1881"/>
      <c r="Q30" s="1882"/>
      <c r="R30" s="282"/>
    </row>
    <row r="31" spans="1:19" ht="15.75" customHeight="1">
      <c r="A31" s="1870" t="s">
        <v>1139</v>
      </c>
      <c r="B31" s="1873" t="s">
        <v>1140</v>
      </c>
      <c r="C31" s="1822"/>
      <c r="D31" s="1822"/>
      <c r="E31" s="1822"/>
      <c r="F31" s="1822"/>
      <c r="G31" s="1822"/>
      <c r="H31" s="1823"/>
      <c r="I31" s="1868"/>
      <c r="J31" s="1875"/>
      <c r="K31" s="1876"/>
      <c r="L31" s="1879">
        <v>1</v>
      </c>
      <c r="M31" s="1880"/>
      <c r="N31" s="1875"/>
      <c r="O31" s="1876"/>
      <c r="P31" s="1862">
        <v>0.5</v>
      </c>
      <c r="Q31" s="1863"/>
      <c r="R31" s="282"/>
    </row>
    <row r="32" spans="1:19" ht="15.75" customHeight="1">
      <c r="A32" s="1871"/>
      <c r="B32" s="1874"/>
      <c r="C32" s="1824"/>
      <c r="D32" s="1824"/>
      <c r="E32" s="1824"/>
      <c r="F32" s="1824"/>
      <c r="G32" s="1824"/>
      <c r="H32" s="1825"/>
      <c r="I32" s="1868"/>
      <c r="J32" s="1877"/>
      <c r="K32" s="1878"/>
      <c r="L32" s="1881"/>
      <c r="M32" s="1882"/>
      <c r="N32" s="1877"/>
      <c r="O32" s="1878"/>
      <c r="P32" s="1864"/>
      <c r="Q32" s="1865"/>
      <c r="R32" s="282"/>
    </row>
    <row r="33" spans="1:21" ht="15.75" customHeight="1">
      <c r="A33" s="1871"/>
      <c r="B33" s="1866" t="s">
        <v>1141</v>
      </c>
      <c r="C33" s="1843"/>
      <c r="D33" s="1843"/>
      <c r="E33" s="1843"/>
      <c r="F33" s="1843"/>
      <c r="G33" s="1843"/>
      <c r="H33" s="1844"/>
      <c r="I33" s="1868"/>
      <c r="J33" s="1869" t="s">
        <v>1142</v>
      </c>
      <c r="K33" s="1869"/>
      <c r="L33" s="1869"/>
      <c r="M33" s="1869"/>
      <c r="N33" s="1869"/>
      <c r="O33" s="1869"/>
      <c r="P33" s="1869"/>
      <c r="Q33" s="1869"/>
      <c r="R33" s="282"/>
    </row>
    <row r="34" spans="1:21" ht="15.75" customHeight="1">
      <c r="A34" s="1872"/>
      <c r="B34" s="1867"/>
      <c r="C34" s="1845"/>
      <c r="D34" s="1845"/>
      <c r="E34" s="1845"/>
      <c r="F34" s="1845"/>
      <c r="G34" s="1845"/>
      <c r="H34" s="1846"/>
      <c r="I34" s="1868"/>
      <c r="J34" s="1869"/>
      <c r="K34" s="1869"/>
      <c r="L34" s="1869"/>
      <c r="M34" s="1869"/>
      <c r="N34" s="1869"/>
      <c r="O34" s="1869"/>
      <c r="P34" s="1869"/>
      <c r="Q34" s="1869"/>
      <c r="R34" s="282"/>
    </row>
    <row r="35" spans="1:21" ht="15.75" customHeight="1">
      <c r="A35" s="220"/>
      <c r="B35" s="630"/>
      <c r="C35" s="630"/>
      <c r="D35" s="630"/>
      <c r="E35" s="630"/>
      <c r="F35" s="630"/>
      <c r="G35" s="630"/>
      <c r="H35" s="630"/>
      <c r="I35" s="630"/>
      <c r="J35" s="630"/>
      <c r="K35" s="630"/>
      <c r="L35" s="630"/>
      <c r="M35" s="630"/>
      <c r="N35" s="630"/>
      <c r="O35" s="630"/>
      <c r="P35" s="630"/>
      <c r="Q35" s="630"/>
      <c r="R35" s="282"/>
    </row>
    <row r="36" spans="1:21" ht="15.75" customHeight="1">
      <c r="A36" s="1810" t="s">
        <v>45</v>
      </c>
      <c r="B36" s="1811"/>
      <c r="C36" s="1814" t="s">
        <v>1121</v>
      </c>
      <c r="D36" s="1815"/>
      <c r="E36" s="1815"/>
      <c r="F36" s="1815"/>
      <c r="G36" s="1815"/>
      <c r="H36" s="1815"/>
      <c r="I36" s="1815"/>
      <c r="J36" s="1815"/>
      <c r="K36" s="1815"/>
      <c r="L36" s="1815"/>
      <c r="M36" s="1818">
        <f>J16</f>
        <v>0</v>
      </c>
      <c r="N36" s="1819"/>
      <c r="O36" s="1819"/>
      <c r="P36" s="1822" t="s">
        <v>278</v>
      </c>
      <c r="Q36" s="1823"/>
      <c r="R36" s="282"/>
    </row>
    <row r="37" spans="1:21" ht="15.75" customHeight="1">
      <c r="A37" s="1812"/>
      <c r="B37" s="1813"/>
      <c r="C37" s="1816"/>
      <c r="D37" s="1817"/>
      <c r="E37" s="1817"/>
      <c r="F37" s="1817"/>
      <c r="G37" s="1817"/>
      <c r="H37" s="1817"/>
      <c r="I37" s="1817"/>
      <c r="J37" s="1817"/>
      <c r="K37" s="1817"/>
      <c r="L37" s="1817"/>
      <c r="M37" s="1820"/>
      <c r="N37" s="1821"/>
      <c r="O37" s="1821"/>
      <c r="P37" s="1824"/>
      <c r="Q37" s="1825"/>
      <c r="R37" s="282"/>
    </row>
    <row r="38" spans="1:21" ht="15.75" customHeight="1">
      <c r="A38" s="1849" t="s">
        <v>46</v>
      </c>
      <c r="B38" s="1850"/>
      <c r="C38" s="1837" t="s">
        <v>1122</v>
      </c>
      <c r="D38" s="1838"/>
      <c r="E38" s="1838"/>
      <c r="F38" s="1838"/>
      <c r="G38" s="1838"/>
      <c r="H38" s="1838"/>
      <c r="I38" s="1838"/>
      <c r="J38" s="1838"/>
      <c r="K38" s="1838"/>
      <c r="L38" s="1838"/>
      <c r="M38" s="1851">
        <f>N16</f>
        <v>0</v>
      </c>
      <c r="N38" s="1852"/>
      <c r="O38" s="1852"/>
      <c r="P38" s="1853" t="s">
        <v>278</v>
      </c>
      <c r="Q38" s="1854"/>
      <c r="R38" s="282"/>
    </row>
    <row r="39" spans="1:21" ht="15.75" customHeight="1">
      <c r="A39" s="1849"/>
      <c r="B39" s="1850"/>
      <c r="C39" s="1837"/>
      <c r="D39" s="1838"/>
      <c r="E39" s="1838"/>
      <c r="F39" s="1838"/>
      <c r="G39" s="1838"/>
      <c r="H39" s="1838"/>
      <c r="I39" s="1838"/>
      <c r="J39" s="1838"/>
      <c r="K39" s="1838"/>
      <c r="L39" s="1838"/>
      <c r="M39" s="1851"/>
      <c r="N39" s="1852"/>
      <c r="O39" s="1852"/>
      <c r="P39" s="1853"/>
      <c r="Q39" s="1854"/>
      <c r="R39" s="282"/>
    </row>
    <row r="40" spans="1:21" ht="15.75" customHeight="1">
      <c r="A40" s="1810" t="s">
        <v>47</v>
      </c>
      <c r="B40" s="1811"/>
      <c r="C40" s="1814" t="s">
        <v>1143</v>
      </c>
      <c r="D40" s="1815"/>
      <c r="E40" s="1815"/>
      <c r="F40" s="1815"/>
      <c r="G40" s="1815"/>
      <c r="H40" s="1815"/>
      <c r="I40" s="1815"/>
      <c r="J40" s="1815"/>
      <c r="K40" s="1815"/>
      <c r="L40" s="1815"/>
      <c r="M40" s="1858">
        <v>20</v>
      </c>
      <c r="N40" s="1859"/>
      <c r="O40" s="1859"/>
      <c r="P40" s="1822" t="s">
        <v>1144</v>
      </c>
      <c r="Q40" s="1823"/>
      <c r="R40" s="282"/>
    </row>
    <row r="41" spans="1:21" ht="15.75" customHeight="1">
      <c r="A41" s="1812"/>
      <c r="B41" s="1813"/>
      <c r="C41" s="1816"/>
      <c r="D41" s="1817"/>
      <c r="E41" s="1817"/>
      <c r="F41" s="1817"/>
      <c r="G41" s="1817"/>
      <c r="H41" s="1817"/>
      <c r="I41" s="1817"/>
      <c r="J41" s="1817"/>
      <c r="K41" s="1817"/>
      <c r="L41" s="1817"/>
      <c r="M41" s="1860"/>
      <c r="N41" s="1861"/>
      <c r="O41" s="1861"/>
      <c r="P41" s="1824"/>
      <c r="Q41" s="1825"/>
      <c r="R41" s="282"/>
      <c r="S41" s="218" t="s">
        <v>1145</v>
      </c>
    </row>
    <row r="42" spans="1:21" ht="15.75" customHeight="1">
      <c r="A42" s="1810" t="s">
        <v>48</v>
      </c>
      <c r="B42" s="1811"/>
      <c r="C42" s="1837" t="s">
        <v>1146</v>
      </c>
      <c r="D42" s="1838"/>
      <c r="E42" s="1838"/>
      <c r="F42" s="1838"/>
      <c r="G42" s="1838"/>
      <c r="H42" s="1838"/>
      <c r="I42" s="1838"/>
      <c r="J42" s="1838"/>
      <c r="K42" s="1838"/>
      <c r="L42" s="1838"/>
      <c r="M42" s="1818">
        <f>M36+M38*0.5-INT((M36+M38*0.5)*M40/100)</f>
        <v>0</v>
      </c>
      <c r="N42" s="1819"/>
      <c r="O42" s="1819"/>
      <c r="P42" s="1822" t="s">
        <v>278</v>
      </c>
      <c r="Q42" s="1823"/>
      <c r="R42" s="282"/>
    </row>
    <row r="43" spans="1:21" ht="15.75" customHeight="1">
      <c r="A43" s="1849"/>
      <c r="B43" s="1850"/>
      <c r="C43" s="1847" t="s">
        <v>1147</v>
      </c>
      <c r="D43" s="1848"/>
      <c r="E43" s="1848"/>
      <c r="F43" s="1848"/>
      <c r="G43" s="1848"/>
      <c r="H43" s="1848"/>
      <c r="I43" s="1848"/>
      <c r="J43" s="1848"/>
      <c r="K43" s="1848"/>
      <c r="L43" s="1848"/>
      <c r="M43" s="1851"/>
      <c r="N43" s="1852"/>
      <c r="O43" s="1852"/>
      <c r="P43" s="1853"/>
      <c r="Q43" s="1854"/>
      <c r="R43" s="282"/>
    </row>
    <row r="44" spans="1:21" ht="15.75" customHeight="1">
      <c r="A44" s="1812"/>
      <c r="B44" s="1813"/>
      <c r="C44" s="1855" t="s">
        <v>1148</v>
      </c>
      <c r="D44" s="1856"/>
      <c r="E44" s="1856"/>
      <c r="F44" s="1856"/>
      <c r="G44" s="1856"/>
      <c r="H44" s="1856"/>
      <c r="I44" s="1856"/>
      <c r="J44" s="1856"/>
      <c r="K44" s="1856"/>
      <c r="L44" s="1857"/>
      <c r="M44" s="1820"/>
      <c r="N44" s="1821"/>
      <c r="O44" s="1821"/>
      <c r="P44" s="1824"/>
      <c r="Q44" s="1825"/>
      <c r="R44" s="282"/>
    </row>
    <row r="45" spans="1:21" ht="15.75" customHeight="1">
      <c r="A45" s="1810" t="s">
        <v>49</v>
      </c>
      <c r="B45" s="1811"/>
      <c r="C45" s="1814" t="s">
        <v>1434</v>
      </c>
      <c r="D45" s="1815"/>
      <c r="E45" s="1815"/>
      <c r="F45" s="1815"/>
      <c r="G45" s="1815"/>
      <c r="H45" s="1815"/>
      <c r="I45" s="1815"/>
      <c r="J45" s="1815"/>
      <c r="K45" s="1815"/>
      <c r="L45" s="1815"/>
      <c r="M45" s="1818">
        <v>2.2999999999999998</v>
      </c>
      <c r="N45" s="1819"/>
      <c r="O45" s="1819"/>
      <c r="P45" s="1822" t="s">
        <v>1144</v>
      </c>
      <c r="Q45" s="1823"/>
      <c r="R45" s="282"/>
      <c r="S45" s="1104" t="s">
        <v>1448</v>
      </c>
      <c r="T45" s="1104"/>
      <c r="U45" s="1104"/>
    </row>
    <row r="46" spans="1:21" ht="15.75" customHeight="1">
      <c r="A46" s="1812"/>
      <c r="B46" s="1813"/>
      <c r="C46" s="1816"/>
      <c r="D46" s="1817"/>
      <c r="E46" s="1817"/>
      <c r="F46" s="1817"/>
      <c r="G46" s="1817"/>
      <c r="H46" s="1817"/>
      <c r="I46" s="1817"/>
      <c r="J46" s="1817"/>
      <c r="K46" s="1817"/>
      <c r="L46" s="1817"/>
      <c r="M46" s="1820"/>
      <c r="N46" s="1821"/>
      <c r="O46" s="1821"/>
      <c r="P46" s="1824"/>
      <c r="Q46" s="1825"/>
      <c r="R46" s="282"/>
      <c r="S46" s="1104" t="s">
        <v>1449</v>
      </c>
      <c r="T46" s="1104"/>
      <c r="U46" s="1104" t="s">
        <v>1450</v>
      </c>
    </row>
    <row r="47" spans="1:21" ht="15.75" customHeight="1">
      <c r="A47" s="1835" t="s">
        <v>1149</v>
      </c>
      <c r="B47" s="1835"/>
      <c r="C47" s="1837" t="s">
        <v>1150</v>
      </c>
      <c r="D47" s="1838"/>
      <c r="E47" s="1838"/>
      <c r="F47" s="1838"/>
      <c r="G47" s="1838"/>
      <c r="H47" s="1838"/>
      <c r="I47" s="1838"/>
      <c r="J47" s="1838"/>
      <c r="K47" s="1838"/>
      <c r="L47" s="1838"/>
      <c r="M47" s="1839" t="str">
        <f>IF(M42&lt;43.5,"法定雇用義務なし",INT(M42*M45/100))</f>
        <v>法定雇用義務なし</v>
      </c>
      <c r="N47" s="1840"/>
      <c r="O47" s="1840"/>
      <c r="P47" s="1843" t="str">
        <f>IF(M42&lt;43.5,"43.5人未満("&amp;M42&amp;"人)","人")</f>
        <v>43.5人未満(0人)</v>
      </c>
      <c r="Q47" s="1844"/>
      <c r="R47" s="282"/>
    </row>
    <row r="48" spans="1:21" ht="15.75" customHeight="1">
      <c r="A48" s="1836"/>
      <c r="B48" s="1836"/>
      <c r="C48" s="1847" t="s">
        <v>1151</v>
      </c>
      <c r="D48" s="1848"/>
      <c r="E48" s="1848"/>
      <c r="F48" s="1848"/>
      <c r="G48" s="1848"/>
      <c r="H48" s="1848"/>
      <c r="I48" s="1848"/>
      <c r="J48" s="1848"/>
      <c r="K48" s="1848"/>
      <c r="L48" s="1848"/>
      <c r="M48" s="1841"/>
      <c r="N48" s="1842"/>
      <c r="O48" s="1842"/>
      <c r="P48" s="1845"/>
      <c r="Q48" s="1846"/>
      <c r="R48" s="283"/>
    </row>
    <row r="49" spans="1:18" ht="15.75" customHeight="1">
      <c r="A49" s="1810" t="s">
        <v>1152</v>
      </c>
      <c r="B49" s="1811"/>
      <c r="C49" s="1814" t="s">
        <v>1153</v>
      </c>
      <c r="D49" s="1815"/>
      <c r="E49" s="1815"/>
      <c r="F49" s="1815"/>
      <c r="G49" s="1815"/>
      <c r="H49" s="1815"/>
      <c r="I49" s="1815"/>
      <c r="J49" s="1815"/>
      <c r="K49" s="1815"/>
      <c r="L49" s="1815"/>
      <c r="M49" s="1818">
        <f>(J20+J21+J22+J27)*2+(J23+J24+J25+J26+J29+J31+N20+N21+N22+N27)*1+(N23+N24+N25+N26+N29+N31)*0.5</f>
        <v>0</v>
      </c>
      <c r="N49" s="1819"/>
      <c r="O49" s="1819"/>
      <c r="P49" s="1822" t="s">
        <v>278</v>
      </c>
      <c r="Q49" s="1823"/>
      <c r="R49" s="283"/>
    </row>
    <row r="50" spans="1:18" ht="15.75" customHeight="1">
      <c r="A50" s="1812"/>
      <c r="B50" s="1813"/>
      <c r="C50" s="1816"/>
      <c r="D50" s="1817"/>
      <c r="E50" s="1817"/>
      <c r="F50" s="1817"/>
      <c r="G50" s="1817"/>
      <c r="H50" s="1817"/>
      <c r="I50" s="1817"/>
      <c r="J50" s="1817"/>
      <c r="K50" s="1817"/>
      <c r="L50" s="1817"/>
      <c r="M50" s="1820"/>
      <c r="N50" s="1821"/>
      <c r="O50" s="1821"/>
      <c r="P50" s="1824"/>
      <c r="Q50" s="1825"/>
      <c r="R50" s="283"/>
    </row>
    <row r="51" spans="1:18" ht="15.75" customHeight="1">
      <c r="A51" s="1826" t="s">
        <v>1154</v>
      </c>
      <c r="B51" s="1827"/>
      <c r="C51" s="1827"/>
      <c r="D51" s="1827"/>
      <c r="E51" s="1827"/>
      <c r="F51" s="1827"/>
      <c r="G51" s="1827"/>
      <c r="H51" s="1827"/>
      <c r="I51" s="1827"/>
      <c r="J51" s="1827"/>
      <c r="K51" s="1827"/>
      <c r="L51" s="1827"/>
      <c r="M51" s="1829" t="str">
        <f>IF(M42&lt;43.5,IF(M49&gt;0,"○","×"),IF(M47&lt;M49,"○","×"))</f>
        <v>×</v>
      </c>
      <c r="N51" s="1831" t="str">
        <f>IF(M42&lt;43.5,IF(M49&gt;0,"法定雇用義務数を超えている","法定雇用義務数を超えていない"),IF(M47&lt;M49,"法定雇用義務数を超えている","法定雇用義務数を超えていない"))</f>
        <v>法定雇用義務数を超えていない</v>
      </c>
      <c r="O51" s="1831"/>
      <c r="P51" s="1831"/>
      <c r="Q51" s="1832"/>
      <c r="R51" s="283"/>
    </row>
    <row r="52" spans="1:18" ht="15.75" customHeight="1">
      <c r="A52" s="1828"/>
      <c r="B52" s="1827"/>
      <c r="C52" s="1827"/>
      <c r="D52" s="1827"/>
      <c r="E52" s="1827"/>
      <c r="F52" s="1827"/>
      <c r="G52" s="1827"/>
      <c r="H52" s="1827"/>
      <c r="I52" s="1827"/>
      <c r="J52" s="1827"/>
      <c r="K52" s="1827"/>
      <c r="L52" s="1827"/>
      <c r="M52" s="1830"/>
      <c r="N52" s="1833"/>
      <c r="O52" s="1833"/>
      <c r="P52" s="1833"/>
      <c r="Q52" s="1834"/>
      <c r="R52" s="283"/>
    </row>
    <row r="53" spans="1:18" ht="15.75" customHeight="1">
      <c r="A53" s="220" t="s">
        <v>1155</v>
      </c>
      <c r="B53" s="1808" t="str">
        <f>CONCATENATE("入札公告日前日時点（令和",(YEAR(発注者入力シート!H7)-2018),"年",MONTH(発注者入力シート!H7),"月",DAY(発注者入力シート!H7),"日時点）での状況について記載すること。")</f>
        <v>入札公告日前日時点（令和6年1月24日時点）での状況について記載すること。</v>
      </c>
      <c r="C53" s="1808"/>
      <c r="D53" s="1808"/>
      <c r="E53" s="1808"/>
      <c r="F53" s="1808"/>
      <c r="G53" s="1808"/>
      <c r="H53" s="1808"/>
      <c r="I53" s="1808"/>
      <c r="J53" s="1808"/>
      <c r="K53" s="1808"/>
      <c r="L53" s="1808"/>
      <c r="M53" s="1808"/>
      <c r="N53" s="1808"/>
      <c r="O53" s="1808"/>
      <c r="P53" s="1808"/>
      <c r="Q53" s="1808"/>
      <c r="R53" s="283"/>
    </row>
    <row r="54" spans="1:18" ht="15.75" customHeight="1">
      <c r="A54" s="220" t="s">
        <v>111</v>
      </c>
      <c r="B54" s="637" t="s">
        <v>1156</v>
      </c>
      <c r="C54" s="323"/>
      <c r="D54" s="323"/>
      <c r="E54" s="323"/>
      <c r="F54" s="323"/>
      <c r="G54" s="323"/>
      <c r="H54" s="323"/>
      <c r="I54" s="323"/>
      <c r="J54" s="323"/>
      <c r="K54" s="323"/>
      <c r="L54" s="323"/>
      <c r="M54" s="323"/>
      <c r="N54" s="323"/>
      <c r="O54" s="323"/>
      <c r="P54" s="323"/>
      <c r="Q54" s="323"/>
      <c r="R54" s="283"/>
    </row>
    <row r="55" spans="1:18" ht="15.75" customHeight="1"/>
  </sheetData>
  <mergeCells count="117">
    <mergeCell ref="A1:F1"/>
    <mergeCell ref="A2:E2"/>
    <mergeCell ref="A3:Q3"/>
    <mergeCell ref="F4:G4"/>
    <mergeCell ref="H4:Q4"/>
    <mergeCell ref="F5:G5"/>
    <mergeCell ref="H5:Q5"/>
    <mergeCell ref="A18:I19"/>
    <mergeCell ref="J18:M18"/>
    <mergeCell ref="N18:Q18"/>
    <mergeCell ref="J19:K19"/>
    <mergeCell ref="L19:M19"/>
    <mergeCell ref="N19:O19"/>
    <mergeCell ref="P19:Q19"/>
    <mergeCell ref="B10:Q12"/>
    <mergeCell ref="A13:I16"/>
    <mergeCell ref="J13:M13"/>
    <mergeCell ref="N13:Q13"/>
    <mergeCell ref="J14:M15"/>
    <mergeCell ref="N14:Q15"/>
    <mergeCell ref="J16:M16"/>
    <mergeCell ref="N16:Q16"/>
    <mergeCell ref="A20:A26"/>
    <mergeCell ref="C20:H20"/>
    <mergeCell ref="J20:K20"/>
    <mergeCell ref="L20:M20"/>
    <mergeCell ref="N20:O20"/>
    <mergeCell ref="P20:Q20"/>
    <mergeCell ref="C21:H21"/>
    <mergeCell ref="J21:K21"/>
    <mergeCell ref="L21:M21"/>
    <mergeCell ref="N21:O21"/>
    <mergeCell ref="N23:O23"/>
    <mergeCell ref="P23:Q23"/>
    <mergeCell ref="C24:H24"/>
    <mergeCell ref="J24:K24"/>
    <mergeCell ref="L24:M24"/>
    <mergeCell ref="N24:O24"/>
    <mergeCell ref="P24:Q24"/>
    <mergeCell ref="P21:Q21"/>
    <mergeCell ref="B22:B23"/>
    <mergeCell ref="C22:H22"/>
    <mergeCell ref="J22:K22"/>
    <mergeCell ref="L22:M22"/>
    <mergeCell ref="N22:O22"/>
    <mergeCell ref="P22:Q22"/>
    <mergeCell ref="C23:H23"/>
    <mergeCell ref="J23:K23"/>
    <mergeCell ref="L23:M23"/>
    <mergeCell ref="C25:H25"/>
    <mergeCell ref="J25:K25"/>
    <mergeCell ref="L25:M25"/>
    <mergeCell ref="N25:O25"/>
    <mergeCell ref="P25:Q25"/>
    <mergeCell ref="C26:H26"/>
    <mergeCell ref="J26:K26"/>
    <mergeCell ref="L26:M26"/>
    <mergeCell ref="N26:O26"/>
    <mergeCell ref="P26:Q26"/>
    <mergeCell ref="P27:Q28"/>
    <mergeCell ref="B29:H30"/>
    <mergeCell ref="I29:I30"/>
    <mergeCell ref="J29:K30"/>
    <mergeCell ref="L29:M30"/>
    <mergeCell ref="N29:O30"/>
    <mergeCell ref="P29:Q30"/>
    <mergeCell ref="A27:A30"/>
    <mergeCell ref="B27:H28"/>
    <mergeCell ref="I27:I28"/>
    <mergeCell ref="J27:K28"/>
    <mergeCell ref="L27:M28"/>
    <mergeCell ref="N27:O28"/>
    <mergeCell ref="P31:Q32"/>
    <mergeCell ref="B33:H34"/>
    <mergeCell ref="I33:I34"/>
    <mergeCell ref="J33:Q34"/>
    <mergeCell ref="A36:B37"/>
    <mergeCell ref="C36:L37"/>
    <mergeCell ref="M36:O37"/>
    <mergeCell ref="P36:Q37"/>
    <mergeCell ref="A31:A34"/>
    <mergeCell ref="B31:H32"/>
    <mergeCell ref="I31:I32"/>
    <mergeCell ref="J31:K32"/>
    <mergeCell ref="L31:M32"/>
    <mergeCell ref="N31:O32"/>
    <mergeCell ref="A42:B44"/>
    <mergeCell ref="C42:L42"/>
    <mergeCell ref="M42:O44"/>
    <mergeCell ref="P42:Q44"/>
    <mergeCell ref="C43:L43"/>
    <mergeCell ref="C44:L44"/>
    <mergeCell ref="A38:B39"/>
    <mergeCell ref="C38:L39"/>
    <mergeCell ref="M38:O39"/>
    <mergeCell ref="P38:Q39"/>
    <mergeCell ref="A40:B41"/>
    <mergeCell ref="C40:L41"/>
    <mergeCell ref="M40:O41"/>
    <mergeCell ref="P40:Q41"/>
    <mergeCell ref="B53:Q53"/>
    <mergeCell ref="A49:B50"/>
    <mergeCell ref="C49:L50"/>
    <mergeCell ref="M49:O50"/>
    <mergeCell ref="P49:Q50"/>
    <mergeCell ref="A51:L52"/>
    <mergeCell ref="M51:M52"/>
    <mergeCell ref="N51:Q52"/>
    <mergeCell ref="A45:B46"/>
    <mergeCell ref="C45:L46"/>
    <mergeCell ref="M45:O46"/>
    <mergeCell ref="P45:Q46"/>
    <mergeCell ref="A47:B48"/>
    <mergeCell ref="C47:L47"/>
    <mergeCell ref="M47:O48"/>
    <mergeCell ref="P47:Q48"/>
    <mergeCell ref="C48:L48"/>
  </mergeCells>
  <phoneticPr fontId="2"/>
  <printOptions horizontalCentered="1"/>
  <pageMargins left="0.70866141732283472" right="0.70866141732283472" top="0.74803149606299213" bottom="0.55118110236220474" header="0.31496062992125984" footer="0.31496062992125984"/>
  <pageSetup paperSize="9" scale="95" orientation="portrait" blackAndWhite="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Q59"/>
  <sheetViews>
    <sheetView workbookViewId="0">
      <selection activeCell="B44" sqref="B44"/>
    </sheetView>
  </sheetViews>
  <sheetFormatPr defaultColWidth="9" defaultRowHeight="13"/>
  <cols>
    <col min="1" max="17" width="5.08984375" style="382" customWidth="1"/>
    <col min="18" max="16384" width="9" style="382"/>
  </cols>
  <sheetData>
    <row r="1" spans="1:17" s="389" customFormat="1" ht="16.5">
      <c r="A1" s="1140" t="s">
        <v>862</v>
      </c>
      <c r="B1" s="1140"/>
      <c r="C1" s="1140"/>
      <c r="D1" s="1140"/>
      <c r="E1" s="1140"/>
      <c r="F1" s="1140"/>
      <c r="G1" s="1140"/>
      <c r="H1" s="1140"/>
      <c r="I1" s="1140"/>
      <c r="J1" s="1140"/>
      <c r="K1" s="1140"/>
      <c r="L1" s="1140"/>
      <c r="M1" s="1140"/>
      <c r="N1" s="1140"/>
      <c r="O1" s="1140"/>
    </row>
    <row r="2" spans="1:17" s="389" customFormat="1" ht="11.25" customHeight="1">
      <c r="A2" s="390"/>
      <c r="B2" s="390"/>
      <c r="C2" s="390"/>
      <c r="D2" s="390"/>
    </row>
    <row r="3" spans="1:17" s="389" customFormat="1" ht="14">
      <c r="A3" s="1136" t="s">
        <v>863</v>
      </c>
      <c r="B3" s="1136"/>
      <c r="C3" s="1136"/>
      <c r="D3" s="1136"/>
      <c r="E3" s="1136"/>
      <c r="F3" s="1136"/>
      <c r="G3" s="1136"/>
      <c r="H3" s="1136"/>
      <c r="I3" s="1136"/>
      <c r="J3" s="1136"/>
      <c r="K3" s="1136"/>
      <c r="L3" s="1136"/>
      <c r="M3" s="1136"/>
      <c r="N3" s="1136"/>
      <c r="O3" s="1136"/>
    </row>
    <row r="4" spans="1:17" s="389" customFormat="1">
      <c r="A4" s="391" t="s">
        <v>864</v>
      </c>
      <c r="B4" s="1138" t="s">
        <v>865</v>
      </c>
      <c r="C4" s="1138"/>
      <c r="D4" s="1138"/>
      <c r="E4" s="1138"/>
      <c r="F4" s="1138"/>
      <c r="G4" s="1138"/>
      <c r="H4" s="1138"/>
      <c r="I4" s="1138"/>
      <c r="J4" s="1138"/>
      <c r="K4" s="1138"/>
      <c r="L4" s="1138"/>
      <c r="M4" s="1138"/>
      <c r="N4" s="1138"/>
      <c r="O4" s="1138"/>
      <c r="P4" s="1138"/>
      <c r="Q4" s="1138"/>
    </row>
    <row r="5" spans="1:17" s="389" customFormat="1">
      <c r="A5" s="391"/>
      <c r="B5" s="1138"/>
      <c r="C5" s="1138"/>
      <c r="D5" s="1138"/>
      <c r="E5" s="1138"/>
      <c r="F5" s="1138"/>
      <c r="G5" s="1138"/>
      <c r="H5" s="1138"/>
      <c r="I5" s="1138"/>
      <c r="J5" s="1138"/>
      <c r="K5" s="1138"/>
      <c r="L5" s="1138"/>
      <c r="M5" s="1138"/>
      <c r="N5" s="1138"/>
      <c r="O5" s="1138"/>
      <c r="P5" s="1138"/>
      <c r="Q5" s="1138"/>
    </row>
    <row r="6" spans="1:17" s="389" customFormat="1" ht="13.5" customHeight="1">
      <c r="A6" s="391" t="s">
        <v>866</v>
      </c>
      <c r="B6" s="1139" t="s">
        <v>867</v>
      </c>
      <c r="C6" s="1139"/>
      <c r="D6" s="1139"/>
      <c r="E6" s="1139"/>
      <c r="F6" s="1139"/>
      <c r="G6" s="1139"/>
      <c r="H6" s="1139"/>
      <c r="I6" s="1139"/>
      <c r="J6" s="1139"/>
      <c r="K6" s="1139"/>
      <c r="L6" s="1139"/>
      <c r="M6" s="1139"/>
      <c r="N6" s="1139"/>
      <c r="O6" s="1139"/>
      <c r="P6" s="1139"/>
      <c r="Q6" s="1139"/>
    </row>
    <row r="7" spans="1:17" s="389" customFormat="1">
      <c r="A7" s="392"/>
      <c r="B7" s="1139"/>
      <c r="C7" s="1139"/>
      <c r="D7" s="1139"/>
      <c r="E7" s="1139"/>
      <c r="F7" s="1139"/>
      <c r="G7" s="1139"/>
      <c r="H7" s="1139"/>
      <c r="I7" s="1139"/>
      <c r="J7" s="1139"/>
      <c r="K7" s="1139"/>
      <c r="L7" s="1139"/>
      <c r="M7" s="1139"/>
      <c r="N7" s="1139"/>
      <c r="O7" s="1139"/>
      <c r="P7" s="1139"/>
      <c r="Q7" s="1139"/>
    </row>
    <row r="8" spans="1:17" s="389" customFormat="1">
      <c r="A8" s="392"/>
      <c r="B8" s="1139"/>
      <c r="C8" s="1139"/>
      <c r="D8" s="1139"/>
      <c r="E8" s="1139"/>
      <c r="F8" s="1139"/>
      <c r="G8" s="1139"/>
      <c r="H8" s="1139"/>
      <c r="I8" s="1139"/>
      <c r="J8" s="1139"/>
      <c r="K8" s="1139"/>
      <c r="L8" s="1139"/>
      <c r="M8" s="1139"/>
      <c r="N8" s="1139"/>
      <c r="O8" s="1139"/>
      <c r="P8" s="1139"/>
      <c r="Q8" s="1139"/>
    </row>
    <row r="9" spans="1:17" s="389" customFormat="1">
      <c r="A9" s="392"/>
      <c r="B9" s="1139"/>
      <c r="C9" s="1139"/>
      <c r="D9" s="1139"/>
      <c r="E9" s="1139"/>
      <c r="F9" s="1139"/>
      <c r="G9" s="1139"/>
      <c r="H9" s="1139"/>
      <c r="I9" s="1139"/>
      <c r="J9" s="1139"/>
      <c r="K9" s="1139"/>
      <c r="L9" s="1139"/>
      <c r="M9" s="1139"/>
      <c r="N9" s="1139"/>
      <c r="O9" s="1139"/>
      <c r="P9" s="1139"/>
      <c r="Q9" s="1139"/>
    </row>
    <row r="10" spans="1:17" s="389" customFormat="1" ht="9.75" customHeight="1">
      <c r="A10" s="540"/>
      <c r="B10" s="540"/>
      <c r="C10" s="540"/>
      <c r="D10" s="540"/>
      <c r="E10" s="540"/>
      <c r="F10" s="540"/>
      <c r="G10" s="540"/>
      <c r="H10" s="540"/>
      <c r="I10" s="540"/>
      <c r="J10" s="540"/>
      <c r="K10" s="540"/>
      <c r="L10" s="540"/>
      <c r="M10" s="540"/>
      <c r="N10" s="540"/>
      <c r="O10" s="540"/>
      <c r="P10" s="540"/>
      <c r="Q10" s="540"/>
    </row>
    <row r="11" spans="1:17" s="389" customFormat="1" ht="14">
      <c r="A11" s="1136" t="s">
        <v>868</v>
      </c>
      <c r="B11" s="1136"/>
      <c r="C11" s="1136"/>
      <c r="D11" s="1136"/>
      <c r="E11" s="1136"/>
      <c r="F11" s="1136"/>
      <c r="G11" s="1136"/>
      <c r="H11" s="1136"/>
      <c r="I11" s="1136"/>
      <c r="J11" s="1136"/>
      <c r="K11" s="1136"/>
      <c r="L11" s="1136"/>
      <c r="M11" s="1136"/>
      <c r="N11" s="1136"/>
    </row>
    <row r="12" spans="1:17" s="389" customFormat="1">
      <c r="A12" s="391" t="s">
        <v>864</v>
      </c>
      <c r="B12" s="1137" t="s">
        <v>775</v>
      </c>
      <c r="C12" s="1137"/>
      <c r="D12" s="1137"/>
      <c r="E12" s="1137"/>
      <c r="F12" s="1137"/>
      <c r="G12" s="1137"/>
      <c r="H12" s="1137"/>
      <c r="I12" s="1137"/>
      <c r="J12" s="1137"/>
      <c r="K12" s="1137"/>
      <c r="L12" s="1137"/>
      <c r="M12" s="1137"/>
      <c r="N12" s="1137"/>
      <c r="O12" s="1137"/>
      <c r="P12" s="1137"/>
      <c r="Q12" s="1137"/>
    </row>
    <row r="13" spans="1:17" s="389" customFormat="1">
      <c r="A13" s="391"/>
      <c r="B13" s="1137"/>
      <c r="C13" s="1137"/>
      <c r="D13" s="1137"/>
      <c r="E13" s="1137"/>
      <c r="F13" s="1137"/>
      <c r="G13" s="1137"/>
      <c r="H13" s="1137"/>
      <c r="I13" s="1137"/>
      <c r="J13" s="1137"/>
      <c r="K13" s="1137"/>
      <c r="L13" s="1137"/>
      <c r="M13" s="1137"/>
      <c r="N13" s="1137"/>
      <c r="O13" s="1137"/>
      <c r="P13" s="1137"/>
      <c r="Q13" s="1137"/>
    </row>
    <row r="14" spans="1:17" s="389" customFormat="1">
      <c r="A14" s="391" t="s">
        <v>866</v>
      </c>
      <c r="B14" s="1138" t="s">
        <v>776</v>
      </c>
      <c r="C14" s="1138"/>
      <c r="D14" s="1138"/>
      <c r="E14" s="1138"/>
      <c r="F14" s="1138"/>
      <c r="G14" s="1138"/>
      <c r="H14" s="1138"/>
      <c r="I14" s="1138"/>
      <c r="J14" s="1138"/>
      <c r="K14" s="1138"/>
      <c r="L14" s="1138"/>
      <c r="M14" s="1138"/>
      <c r="N14" s="1138"/>
      <c r="O14" s="1138"/>
      <c r="P14" s="1138"/>
      <c r="Q14" s="1138"/>
    </row>
    <row r="15" spans="1:17" s="389" customFormat="1">
      <c r="A15" s="391"/>
      <c r="B15" s="1138"/>
      <c r="C15" s="1138"/>
      <c r="D15" s="1138"/>
      <c r="E15" s="1138"/>
      <c r="F15" s="1138"/>
      <c r="G15" s="1138"/>
      <c r="H15" s="1138"/>
      <c r="I15" s="1138"/>
      <c r="J15" s="1138"/>
      <c r="K15" s="1138"/>
      <c r="L15" s="1138"/>
      <c r="M15" s="1138"/>
      <c r="N15" s="1138"/>
      <c r="O15" s="1138"/>
      <c r="P15" s="1138"/>
      <c r="Q15" s="1138"/>
    </row>
    <row r="16" spans="1:17" s="389" customFormat="1">
      <c r="A16" s="391" t="s">
        <v>112</v>
      </c>
      <c r="B16" s="403" t="s">
        <v>820</v>
      </c>
      <c r="C16" s="539"/>
      <c r="D16" s="539"/>
      <c r="E16" s="539"/>
      <c r="F16" s="539"/>
      <c r="G16" s="539"/>
      <c r="H16" s="539"/>
      <c r="I16" s="539"/>
      <c r="J16" s="539"/>
      <c r="K16" s="539"/>
      <c r="L16" s="539"/>
      <c r="M16" s="539"/>
      <c r="N16" s="539"/>
      <c r="O16" s="539"/>
      <c r="P16" s="539"/>
      <c r="Q16" s="539"/>
    </row>
    <row r="17" spans="1:17" s="389" customFormat="1">
      <c r="A17" s="391" t="s">
        <v>113</v>
      </c>
      <c r="B17" s="403" t="s">
        <v>821</v>
      </c>
      <c r="C17" s="539"/>
      <c r="D17" s="539"/>
      <c r="E17" s="539"/>
      <c r="F17" s="539"/>
      <c r="G17" s="539"/>
      <c r="H17" s="539"/>
      <c r="I17" s="539"/>
      <c r="J17" s="539"/>
      <c r="K17" s="539"/>
      <c r="L17" s="539"/>
      <c r="M17" s="539"/>
      <c r="N17" s="539"/>
      <c r="O17" s="539"/>
      <c r="P17" s="539"/>
      <c r="Q17" s="539"/>
    </row>
    <row r="18" spans="1:17" s="389" customFormat="1">
      <c r="A18" s="391" t="s">
        <v>763</v>
      </c>
      <c r="B18" s="1138" t="s">
        <v>822</v>
      </c>
      <c r="C18" s="1138"/>
      <c r="D18" s="1138"/>
      <c r="E18" s="1138"/>
      <c r="F18" s="1138"/>
      <c r="G18" s="1138"/>
      <c r="H18" s="1138"/>
      <c r="I18" s="1138"/>
      <c r="J18" s="1138"/>
      <c r="K18" s="1138"/>
      <c r="L18" s="1138"/>
      <c r="M18" s="1138"/>
      <c r="N18" s="1138"/>
      <c r="O18" s="1138"/>
      <c r="P18" s="1138"/>
      <c r="Q18" s="1138"/>
    </row>
    <row r="19" spans="1:17" s="389" customFormat="1">
      <c r="A19" s="391"/>
      <c r="B19" s="1138"/>
      <c r="C19" s="1138"/>
      <c r="D19" s="1138"/>
      <c r="E19" s="1138"/>
      <c r="F19" s="1138"/>
      <c r="G19" s="1138"/>
      <c r="H19" s="1138"/>
      <c r="I19" s="1138"/>
      <c r="J19" s="1138"/>
      <c r="K19" s="1138"/>
      <c r="L19" s="1138"/>
      <c r="M19" s="1138"/>
      <c r="N19" s="1138"/>
      <c r="O19" s="1138"/>
      <c r="P19" s="1138"/>
      <c r="Q19" s="1138"/>
    </row>
    <row r="20" spans="1:17" s="389" customFormat="1">
      <c r="A20" s="391" t="s">
        <v>869</v>
      </c>
      <c r="B20" s="1138" t="s">
        <v>777</v>
      </c>
      <c r="C20" s="1138"/>
      <c r="D20" s="1138"/>
      <c r="E20" s="1138"/>
      <c r="F20" s="1138"/>
      <c r="G20" s="1138"/>
      <c r="H20" s="1138"/>
      <c r="I20" s="1138"/>
      <c r="J20" s="1138"/>
      <c r="K20" s="1138"/>
      <c r="L20" s="1138"/>
      <c r="M20" s="1138"/>
      <c r="N20" s="1138"/>
      <c r="O20" s="1138"/>
      <c r="P20" s="1138"/>
      <c r="Q20" s="1138"/>
    </row>
    <row r="21" spans="1:17" s="389" customFormat="1">
      <c r="A21" s="391"/>
      <c r="B21" s="1138"/>
      <c r="C21" s="1138"/>
      <c r="D21" s="1138"/>
      <c r="E21" s="1138"/>
      <c r="F21" s="1138"/>
      <c r="G21" s="1138"/>
      <c r="H21" s="1138"/>
      <c r="I21" s="1138"/>
      <c r="J21" s="1138"/>
      <c r="K21" s="1138"/>
      <c r="L21" s="1138"/>
      <c r="M21" s="1138"/>
      <c r="N21" s="1138"/>
      <c r="O21" s="1138"/>
      <c r="P21" s="1138"/>
      <c r="Q21" s="1138"/>
    </row>
    <row r="22" spans="1:17" s="389" customFormat="1" ht="13.5" customHeight="1">
      <c r="A22" s="391" t="s">
        <v>870</v>
      </c>
      <c r="B22" s="1138" t="s">
        <v>772</v>
      </c>
      <c r="C22" s="1138"/>
      <c r="D22" s="1138"/>
      <c r="E22" s="1138"/>
      <c r="F22" s="1138"/>
      <c r="G22" s="1138"/>
      <c r="H22" s="1138"/>
      <c r="I22" s="1138"/>
      <c r="J22" s="1138"/>
      <c r="K22" s="1138"/>
      <c r="L22" s="1138"/>
      <c r="M22" s="1138"/>
      <c r="N22" s="1138"/>
      <c r="O22" s="1138"/>
      <c r="P22" s="1138"/>
      <c r="Q22" s="1138"/>
    </row>
    <row r="23" spans="1:17" s="389" customFormat="1">
      <c r="A23" s="391"/>
      <c r="B23" s="1138"/>
      <c r="C23" s="1138"/>
      <c r="D23" s="1138"/>
      <c r="E23" s="1138"/>
      <c r="F23" s="1138"/>
      <c r="G23" s="1138"/>
      <c r="H23" s="1138"/>
      <c r="I23" s="1138"/>
      <c r="J23" s="1138"/>
      <c r="K23" s="1138"/>
      <c r="L23" s="1138"/>
      <c r="M23" s="1138"/>
      <c r="N23" s="1138"/>
      <c r="O23" s="1138"/>
      <c r="P23" s="1138"/>
      <c r="Q23" s="1138"/>
    </row>
    <row r="24" spans="1:17" s="389" customFormat="1">
      <c r="A24" s="391" t="s">
        <v>871</v>
      </c>
      <c r="B24" s="1138" t="s">
        <v>773</v>
      </c>
      <c r="C24" s="1138"/>
      <c r="D24" s="1138"/>
      <c r="E24" s="1138"/>
      <c r="F24" s="1138"/>
      <c r="G24" s="1138"/>
      <c r="H24" s="1138"/>
      <c r="I24" s="1138"/>
      <c r="J24" s="1138"/>
      <c r="K24" s="1138"/>
      <c r="L24" s="1138"/>
      <c r="M24" s="1138"/>
      <c r="N24" s="1138"/>
      <c r="O24" s="1138"/>
      <c r="P24" s="1138"/>
      <c r="Q24" s="1138"/>
    </row>
    <row r="25" spans="1:17" s="389" customFormat="1">
      <c r="A25" s="391"/>
      <c r="B25" s="1138"/>
      <c r="C25" s="1138"/>
      <c r="D25" s="1138"/>
      <c r="E25" s="1138"/>
      <c r="F25" s="1138"/>
      <c r="G25" s="1138"/>
      <c r="H25" s="1138"/>
      <c r="I25" s="1138"/>
      <c r="J25" s="1138"/>
      <c r="K25" s="1138"/>
      <c r="L25" s="1138"/>
      <c r="M25" s="1138"/>
      <c r="N25" s="1138"/>
      <c r="O25" s="1138"/>
      <c r="P25" s="1138"/>
      <c r="Q25" s="1138"/>
    </row>
    <row r="26" spans="1:17" s="389" customFormat="1" ht="9.75" customHeight="1">
      <c r="A26" s="392"/>
      <c r="C26" s="390"/>
      <c r="D26" s="390"/>
    </row>
    <row r="27" spans="1:17" s="389" customFormat="1" ht="14">
      <c r="A27" s="1136" t="s">
        <v>771</v>
      </c>
      <c r="B27" s="1136"/>
      <c r="C27" s="1136"/>
      <c r="D27" s="1136"/>
      <c r="E27" s="1136"/>
      <c r="F27" s="1136"/>
      <c r="G27" s="1136"/>
      <c r="H27" s="1136"/>
      <c r="I27" s="1136"/>
      <c r="J27" s="1136"/>
    </row>
    <row r="28" spans="1:17" s="389" customFormat="1">
      <c r="A28" s="391" t="s">
        <v>872</v>
      </c>
      <c r="B28" s="1139" t="s">
        <v>873</v>
      </c>
      <c r="C28" s="1139"/>
      <c r="D28" s="1139"/>
      <c r="E28" s="1139"/>
      <c r="F28" s="1139"/>
      <c r="G28" s="1139"/>
      <c r="H28" s="1139"/>
      <c r="I28" s="1139"/>
      <c r="J28" s="1139"/>
      <c r="K28" s="1139"/>
      <c r="L28" s="1139"/>
      <c r="M28" s="1139"/>
      <c r="N28" s="1139"/>
      <c r="O28" s="1139"/>
      <c r="P28" s="1139"/>
      <c r="Q28" s="1139"/>
    </row>
    <row r="29" spans="1:17" s="389" customFormat="1">
      <c r="B29" s="1139"/>
      <c r="C29" s="1139"/>
      <c r="D29" s="1139"/>
      <c r="E29" s="1139"/>
      <c r="F29" s="1139"/>
      <c r="G29" s="1139"/>
      <c r="H29" s="1139"/>
      <c r="I29" s="1139"/>
      <c r="J29" s="1139"/>
      <c r="K29" s="1139"/>
      <c r="L29" s="1139"/>
      <c r="M29" s="1139"/>
      <c r="N29" s="1139"/>
      <c r="O29" s="1139"/>
      <c r="P29" s="1139"/>
      <c r="Q29" s="1139"/>
    </row>
    <row r="30" spans="1:17" s="389" customFormat="1" ht="9.75" customHeight="1">
      <c r="B30" s="539"/>
      <c r="C30" s="539"/>
      <c r="D30" s="539"/>
      <c r="E30" s="539"/>
      <c r="F30" s="539"/>
      <c r="G30" s="539"/>
      <c r="H30" s="539"/>
      <c r="I30" s="539"/>
      <c r="J30" s="539"/>
      <c r="K30" s="539"/>
      <c r="L30" s="539"/>
      <c r="M30" s="539"/>
      <c r="N30" s="539"/>
      <c r="O30" s="539"/>
      <c r="P30" s="539"/>
      <c r="Q30" s="539"/>
    </row>
    <row r="31" spans="1:17" s="389" customFormat="1" ht="14">
      <c r="A31" s="1136" t="s">
        <v>755</v>
      </c>
      <c r="B31" s="1136"/>
      <c r="C31" s="1136"/>
      <c r="D31" s="1136"/>
      <c r="E31" s="1136"/>
      <c r="F31" s="1136"/>
      <c r="G31" s="1136"/>
      <c r="H31" s="1136"/>
      <c r="I31" s="1136"/>
      <c r="J31" s="1136"/>
    </row>
    <row r="32" spans="1:17" s="389" customFormat="1">
      <c r="A32" s="391" t="s">
        <v>872</v>
      </c>
      <c r="B32" s="1138" t="s">
        <v>874</v>
      </c>
      <c r="C32" s="1138"/>
      <c r="D32" s="1138"/>
      <c r="E32" s="1138"/>
      <c r="F32" s="1138"/>
      <c r="G32" s="1138"/>
      <c r="H32" s="1138"/>
      <c r="I32" s="1138"/>
      <c r="J32" s="1138"/>
      <c r="K32" s="1138"/>
      <c r="L32" s="1138"/>
      <c r="M32" s="1138"/>
      <c r="N32" s="1138"/>
      <c r="O32" s="1138"/>
      <c r="P32" s="1138"/>
      <c r="Q32" s="1138"/>
    </row>
    <row r="33" spans="1:17" s="389" customFormat="1">
      <c r="A33" s="391"/>
      <c r="B33" s="1138"/>
      <c r="C33" s="1138"/>
      <c r="D33" s="1138"/>
      <c r="E33" s="1138"/>
      <c r="F33" s="1138"/>
      <c r="G33" s="1138"/>
      <c r="H33" s="1138"/>
      <c r="I33" s="1138"/>
      <c r="J33" s="1138"/>
      <c r="K33" s="1138"/>
      <c r="L33" s="1138"/>
      <c r="M33" s="1138"/>
      <c r="N33" s="1138"/>
      <c r="O33" s="1138"/>
      <c r="P33" s="1138"/>
      <c r="Q33" s="1138"/>
    </row>
    <row r="34" spans="1:17" s="389" customFormat="1" ht="9.75" customHeight="1">
      <c r="A34" s="392"/>
      <c r="C34" s="390"/>
      <c r="D34" s="390"/>
    </row>
    <row r="35" spans="1:17" s="389" customFormat="1" ht="14">
      <c r="A35" s="1136" t="s">
        <v>861</v>
      </c>
      <c r="B35" s="1136"/>
      <c r="C35" s="1136"/>
      <c r="D35" s="1136"/>
      <c r="E35" s="1136"/>
      <c r="F35" s="1136"/>
      <c r="G35" s="1136"/>
      <c r="H35" s="1136"/>
      <c r="I35" s="1136"/>
      <c r="J35" s="1136"/>
    </row>
    <row r="36" spans="1:17" s="389" customFormat="1">
      <c r="A36" s="393" t="s">
        <v>758</v>
      </c>
      <c r="C36" s="390"/>
      <c r="D36" s="390"/>
    </row>
    <row r="37" spans="1:17" s="389" customFormat="1">
      <c r="A37" s="394"/>
      <c r="B37" s="389" t="s">
        <v>774</v>
      </c>
      <c r="C37" s="390"/>
      <c r="D37" s="390"/>
    </row>
    <row r="38" spans="1:17" s="389" customFormat="1">
      <c r="A38" s="395"/>
      <c r="B38" s="389" t="s">
        <v>764</v>
      </c>
      <c r="C38" s="390"/>
      <c r="D38" s="390"/>
    </row>
    <row r="39" spans="1:17" s="389" customFormat="1" ht="9.75" customHeight="1">
      <c r="A39" s="396"/>
      <c r="C39" s="390"/>
      <c r="D39" s="390"/>
    </row>
    <row r="40" spans="1:17" s="389" customFormat="1">
      <c r="A40" s="397"/>
      <c r="B40" s="389" t="s">
        <v>765</v>
      </c>
      <c r="C40" s="390"/>
      <c r="D40" s="390"/>
    </row>
    <row r="41" spans="1:17" s="389" customFormat="1">
      <c r="A41" s="398"/>
      <c r="B41" s="389" t="s">
        <v>766</v>
      </c>
      <c r="C41" s="390"/>
      <c r="D41" s="390"/>
    </row>
    <row r="42" spans="1:17" s="389" customFormat="1">
      <c r="A42" s="399"/>
      <c r="B42" s="389" t="s">
        <v>767</v>
      </c>
      <c r="C42" s="390"/>
      <c r="D42" s="390"/>
    </row>
    <row r="43" spans="1:17" s="389" customFormat="1">
      <c r="A43" s="400"/>
      <c r="B43" s="389" t="s">
        <v>768</v>
      </c>
      <c r="C43" s="390"/>
      <c r="D43" s="390"/>
    </row>
    <row r="44" spans="1:17" s="389" customFormat="1">
      <c r="A44" s="401"/>
      <c r="B44" s="389" t="s">
        <v>1423</v>
      </c>
      <c r="C44" s="390"/>
      <c r="D44" s="390"/>
    </row>
    <row r="45" spans="1:17" s="389" customFormat="1">
      <c r="A45" s="402"/>
      <c r="B45" s="389" t="s">
        <v>769</v>
      </c>
      <c r="C45" s="390"/>
      <c r="D45" s="390"/>
    </row>
    <row r="46" spans="1:17" s="389" customFormat="1" ht="9.75" customHeight="1">
      <c r="A46" s="392"/>
      <c r="C46" s="390"/>
      <c r="D46" s="390"/>
    </row>
    <row r="47" spans="1:17" s="389" customFormat="1" ht="14">
      <c r="A47" s="1136" t="s">
        <v>756</v>
      </c>
      <c r="B47" s="1136"/>
      <c r="C47" s="1136"/>
      <c r="D47" s="1136"/>
      <c r="E47" s="1136"/>
      <c r="F47" s="1136"/>
      <c r="G47" s="1136"/>
      <c r="H47" s="1136"/>
      <c r="I47" s="1136"/>
      <c r="J47" s="1136"/>
    </row>
    <row r="48" spans="1:17" s="389" customFormat="1">
      <c r="A48" s="403" t="s">
        <v>757</v>
      </c>
      <c r="C48" s="390"/>
      <c r="D48" s="390"/>
    </row>
    <row r="49" spans="1:2" s="389" customFormat="1">
      <c r="A49" s="389" t="s">
        <v>393</v>
      </c>
    </row>
    <row r="50" spans="1:2" s="389" customFormat="1">
      <c r="A50" s="389" t="s">
        <v>394</v>
      </c>
    </row>
    <row r="51" spans="1:2" s="389" customFormat="1">
      <c r="A51" s="404"/>
      <c r="B51" s="389" t="s">
        <v>759</v>
      </c>
    </row>
    <row r="52" spans="1:2" s="389" customFormat="1">
      <c r="A52" s="405"/>
      <c r="B52" s="389" t="s">
        <v>860</v>
      </c>
    </row>
    <row r="53" spans="1:2" s="389" customFormat="1" ht="6.75" customHeight="1">
      <c r="A53" s="390"/>
    </row>
    <row r="54" spans="1:2" s="389" customFormat="1">
      <c r="A54" s="389" t="s">
        <v>397</v>
      </c>
    </row>
    <row r="55" spans="1:2" s="389" customFormat="1">
      <c r="A55" s="406"/>
      <c r="B55" s="389" t="s">
        <v>760</v>
      </c>
    </row>
    <row r="56" spans="1:2" s="389" customFormat="1">
      <c r="A56" s="407"/>
      <c r="B56" s="389" t="s">
        <v>396</v>
      </c>
    </row>
    <row r="57" spans="1:2" s="389" customFormat="1" ht="6" customHeight="1"/>
    <row r="58" spans="1:2" s="389" customFormat="1">
      <c r="A58" s="389" t="s">
        <v>762</v>
      </c>
    </row>
    <row r="59" spans="1:2" s="389" customFormat="1">
      <c r="A59" s="408"/>
      <c r="B59" s="389" t="s">
        <v>761</v>
      </c>
    </row>
  </sheetData>
  <mergeCells count="17">
    <mergeCell ref="A1:O1"/>
    <mergeCell ref="A3:O3"/>
    <mergeCell ref="B4:Q5"/>
    <mergeCell ref="B6:Q9"/>
    <mergeCell ref="A11:N11"/>
    <mergeCell ref="A35:J35"/>
    <mergeCell ref="A47:J47"/>
    <mergeCell ref="B12:Q13"/>
    <mergeCell ref="B14:Q15"/>
    <mergeCell ref="B18:Q19"/>
    <mergeCell ref="B20:Q21"/>
    <mergeCell ref="B22:Q23"/>
    <mergeCell ref="B24:Q25"/>
    <mergeCell ref="A27:J27"/>
    <mergeCell ref="B28:Q29"/>
    <mergeCell ref="A31:J31"/>
    <mergeCell ref="B32:Q33"/>
  </mergeCells>
  <phoneticPr fontId="2"/>
  <pageMargins left="0.70866141732283472" right="0.70866141732283472" top="0.55118110236220474" bottom="0.55118110236220474"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tabColor theme="8"/>
    <pageSetUpPr fitToPage="1"/>
  </sheetPr>
  <dimension ref="A1:T56"/>
  <sheetViews>
    <sheetView view="pageBreakPreview" topLeftCell="A16" zoomScaleNormal="100" zoomScaleSheetLayoutView="100" workbookViewId="0">
      <selection activeCell="S31" sqref="S31"/>
    </sheetView>
  </sheetViews>
  <sheetFormatPr defaultColWidth="9" defaultRowHeight="13"/>
  <cols>
    <col min="1" max="17" width="5.08984375" style="4" customWidth="1"/>
    <col min="18" max="18" width="4.6328125" style="190" customWidth="1"/>
    <col min="19" max="16384" width="9" style="4"/>
  </cols>
  <sheetData>
    <row r="1" spans="1:20" ht="15.75" customHeight="1">
      <c r="A1" s="1392" t="str">
        <f>CONCATENATE("（様式-",INDEX(発注者入力シート!$B$36:$G$45,MATCH(発注者入力シート!N15,発注者入力シート!$C$36:$C$45,0),4),"）")</f>
        <v>（様式-１１）</v>
      </c>
      <c r="B1" s="1392"/>
      <c r="C1" s="1392"/>
      <c r="D1" s="1392"/>
      <c r="E1" s="1392"/>
      <c r="F1" s="1392"/>
      <c r="S1" s="4" t="s">
        <v>393</v>
      </c>
    </row>
    <row r="2" spans="1:20" ht="15.75" customHeight="1">
      <c r="A2" s="1392" t="str">
        <f>CONCATENATE("評価項目",INDEX(発注者入力シート!$B$36:$G$45,MATCH(発注者入力シート!N15,発注者入力シート!$C$36:$C$45,0),5),"-",INDEX(発注者入力シート!$B$36:$G$45,MATCH(発注者入力シート!N15,発注者入力シート!$C$36:$C$45,0),6))</f>
        <v>評価項目（４）-②</v>
      </c>
      <c r="B2" s="1392"/>
      <c r="C2" s="1392"/>
      <c r="D2" s="1392"/>
      <c r="E2" s="1392"/>
      <c r="S2" s="4" t="s">
        <v>394</v>
      </c>
    </row>
    <row r="3" spans="1:20" ht="15.75" customHeight="1">
      <c r="S3" s="147"/>
      <c r="T3" s="4" t="s">
        <v>404</v>
      </c>
    </row>
    <row r="4" spans="1:20" ht="15.75" customHeight="1">
      <c r="A4" s="1495" t="s">
        <v>1163</v>
      </c>
      <c r="B4" s="1495"/>
      <c r="C4" s="1495"/>
      <c r="D4" s="1495"/>
      <c r="E4" s="1495"/>
      <c r="F4" s="1495"/>
      <c r="G4" s="1495"/>
      <c r="H4" s="1495"/>
      <c r="I4" s="1495"/>
      <c r="J4" s="1495"/>
      <c r="K4" s="1495"/>
      <c r="L4" s="1495"/>
      <c r="M4" s="1495"/>
      <c r="N4" s="1495"/>
      <c r="O4" s="1495"/>
      <c r="P4" s="1495"/>
      <c r="Q4" s="1495"/>
      <c r="R4" s="272"/>
      <c r="S4" s="135"/>
      <c r="T4" s="4" t="s">
        <v>519</v>
      </c>
    </row>
    <row r="5" spans="1:20" ht="15.75" customHeight="1">
      <c r="A5" s="341"/>
      <c r="B5" s="341"/>
      <c r="C5" s="341"/>
      <c r="D5" s="341"/>
      <c r="E5" s="341"/>
      <c r="F5" s="341"/>
      <c r="G5" s="341"/>
      <c r="H5" s="341"/>
      <c r="I5" s="341"/>
      <c r="J5" s="341"/>
      <c r="K5" s="341"/>
      <c r="L5" s="341"/>
      <c r="M5" s="341"/>
      <c r="N5" s="341"/>
      <c r="O5" s="341"/>
      <c r="P5" s="341"/>
      <c r="Q5" s="341"/>
      <c r="R5" s="272"/>
      <c r="S5" s="190"/>
    </row>
    <row r="6" spans="1:20" ht="15.75" customHeight="1">
      <c r="B6" s="134"/>
      <c r="C6" s="134"/>
      <c r="D6" s="1404" t="s">
        <v>663</v>
      </c>
      <c r="E6" s="1404"/>
      <c r="F6" s="1403" t="str">
        <f>IF(企業入力シート!C5="","",企業入力シート!C5)</f>
        <v>○○共同企業体</v>
      </c>
      <c r="G6" s="1403"/>
      <c r="H6" s="1403"/>
      <c r="I6" s="1403"/>
      <c r="J6" s="1403"/>
      <c r="K6" s="1403"/>
      <c r="L6" s="1403"/>
      <c r="M6" s="1403"/>
      <c r="N6" s="1403"/>
      <c r="O6" s="1403"/>
      <c r="P6" s="1403"/>
      <c r="Q6" s="1403"/>
      <c r="R6" s="343"/>
      <c r="S6" s="4" t="s">
        <v>397</v>
      </c>
    </row>
    <row r="7" spans="1:20" ht="15.75" customHeight="1">
      <c r="S7" s="137"/>
      <c r="T7" s="4" t="s">
        <v>398</v>
      </c>
    </row>
    <row r="8" spans="1:20" ht="15.75" customHeight="1">
      <c r="A8" s="4" t="s">
        <v>1164</v>
      </c>
      <c r="S8" s="138"/>
      <c r="T8" s="4" t="s">
        <v>396</v>
      </c>
    </row>
    <row r="9" spans="1:20" ht="15.75" customHeight="1">
      <c r="A9" s="335"/>
      <c r="B9" s="336"/>
      <c r="C9" s="336"/>
      <c r="D9" s="336"/>
      <c r="E9" s="1922" t="s">
        <v>676</v>
      </c>
      <c r="F9" s="1923"/>
      <c r="G9" s="1923"/>
      <c r="H9" s="1923"/>
      <c r="I9" s="1923"/>
      <c r="J9" s="1923"/>
      <c r="K9" s="1924"/>
      <c r="L9" s="1922" t="s">
        <v>677</v>
      </c>
      <c r="M9" s="1923"/>
      <c r="N9" s="1923"/>
      <c r="O9" s="1923"/>
      <c r="P9" s="1923"/>
      <c r="Q9" s="1924"/>
      <c r="R9" s="141"/>
    </row>
    <row r="10" spans="1:20" ht="15.75" customHeight="1">
      <c r="A10" s="1452" t="s">
        <v>671</v>
      </c>
      <c r="B10" s="1453"/>
      <c r="C10" s="1453"/>
      <c r="D10" s="1454"/>
      <c r="E10" s="1925"/>
      <c r="F10" s="1926"/>
      <c r="G10" s="1926"/>
      <c r="H10" s="1926"/>
      <c r="I10" s="1926"/>
      <c r="J10" s="1926"/>
      <c r="K10" s="1927"/>
      <c r="L10" s="1925"/>
      <c r="M10" s="1926"/>
      <c r="N10" s="1926"/>
      <c r="O10" s="1926"/>
      <c r="P10" s="1926"/>
      <c r="Q10" s="1927"/>
      <c r="R10" s="141"/>
      <c r="S10" s="149" t="s">
        <v>399</v>
      </c>
    </row>
    <row r="11" spans="1:20" ht="15.75" customHeight="1">
      <c r="A11" s="1452"/>
      <c r="B11" s="1453"/>
      <c r="C11" s="1453"/>
      <c r="D11" s="1454"/>
      <c r="E11" s="1925"/>
      <c r="F11" s="1926"/>
      <c r="G11" s="1926"/>
      <c r="H11" s="1926"/>
      <c r="I11" s="1926"/>
      <c r="J11" s="1926"/>
      <c r="K11" s="1927"/>
      <c r="L11" s="1925"/>
      <c r="M11" s="1926"/>
      <c r="N11" s="1926"/>
      <c r="O11" s="1926"/>
      <c r="P11" s="1926"/>
      <c r="Q11" s="1927"/>
      <c r="R11" s="141"/>
      <c r="S11" s="149" t="s">
        <v>400</v>
      </c>
    </row>
    <row r="12" spans="1:20" ht="15.75" customHeight="1">
      <c r="A12" s="337"/>
      <c r="B12" s="340"/>
      <c r="C12" s="340"/>
      <c r="D12" s="340"/>
      <c r="E12" s="1925"/>
      <c r="F12" s="1926"/>
      <c r="G12" s="1926"/>
      <c r="H12" s="1926"/>
      <c r="I12" s="1926"/>
      <c r="J12" s="1926"/>
      <c r="K12" s="1927"/>
      <c r="L12" s="1928"/>
      <c r="M12" s="1929"/>
      <c r="N12" s="1929"/>
      <c r="O12" s="1929"/>
      <c r="P12" s="1929"/>
      <c r="Q12" s="1930"/>
      <c r="R12" s="141"/>
      <c r="S12" s="149" t="s">
        <v>855</v>
      </c>
    </row>
    <row r="13" spans="1:20" ht="15.75" customHeight="1">
      <c r="A13" s="170"/>
      <c r="B13" s="171"/>
      <c r="C13" s="171"/>
      <c r="D13" s="171"/>
      <c r="E13" s="1526"/>
      <c r="F13" s="1777"/>
      <c r="G13" s="1777"/>
      <c r="H13" s="1777"/>
      <c r="I13" s="1777"/>
      <c r="J13" s="1777"/>
      <c r="K13" s="351"/>
      <c r="L13" s="1518"/>
      <c r="M13" s="1519"/>
      <c r="N13" s="1519"/>
      <c r="O13" s="1519"/>
      <c r="P13" s="1519"/>
      <c r="Q13" s="353"/>
      <c r="R13" s="141"/>
      <c r="S13" s="218"/>
    </row>
    <row r="14" spans="1:20" ht="15.75" customHeight="1">
      <c r="A14" s="1452" t="s">
        <v>153</v>
      </c>
      <c r="B14" s="1453"/>
      <c r="C14" s="1453"/>
      <c r="D14" s="1454"/>
      <c r="E14" s="1912"/>
      <c r="F14" s="1913"/>
      <c r="G14" s="1913"/>
      <c r="H14" s="1913"/>
      <c r="I14" s="1913"/>
      <c r="J14" s="1913"/>
      <c r="K14" s="352"/>
      <c r="L14" s="1914"/>
      <c r="M14" s="1915"/>
      <c r="N14" s="1915"/>
      <c r="O14" s="1915"/>
      <c r="P14" s="1915"/>
      <c r="Q14" s="354"/>
      <c r="S14" s="218"/>
    </row>
    <row r="15" spans="1:20" ht="15.75" customHeight="1">
      <c r="A15" s="1452" t="s">
        <v>678</v>
      </c>
      <c r="B15" s="1453"/>
      <c r="C15" s="1453"/>
      <c r="D15" s="1454"/>
      <c r="E15" s="1912"/>
      <c r="F15" s="1913"/>
      <c r="G15" s="1913"/>
      <c r="H15" s="1913"/>
      <c r="I15" s="1913"/>
      <c r="J15" s="1913"/>
      <c r="K15" s="352"/>
      <c r="L15" s="1489" t="s">
        <v>679</v>
      </c>
      <c r="M15" s="1489"/>
      <c r="N15" s="1916"/>
      <c r="O15" s="1917"/>
      <c r="P15" s="1918"/>
      <c r="Q15" s="1910" t="s">
        <v>680</v>
      </c>
      <c r="S15" s="218"/>
    </row>
    <row r="16" spans="1:20" ht="15.75" customHeight="1">
      <c r="A16" s="217"/>
      <c r="B16" s="204"/>
      <c r="C16" s="204"/>
      <c r="D16" s="204"/>
      <c r="E16" s="1430"/>
      <c r="F16" s="1428"/>
      <c r="G16" s="1428"/>
      <c r="H16" s="1428"/>
      <c r="I16" s="1428"/>
      <c r="J16" s="1428"/>
      <c r="K16" s="155"/>
      <c r="L16" s="1492"/>
      <c r="M16" s="1492"/>
      <c r="N16" s="1919"/>
      <c r="O16" s="1920"/>
      <c r="P16" s="1921"/>
      <c r="Q16" s="1911"/>
      <c r="S16" s="218"/>
    </row>
    <row r="17" spans="1:20" ht="15.75" customHeight="1">
      <c r="A17" s="337"/>
      <c r="B17" s="340"/>
      <c r="C17" s="340"/>
      <c r="D17" s="340"/>
      <c r="E17" s="1526"/>
      <c r="F17" s="1777"/>
      <c r="G17" s="1777"/>
      <c r="H17" s="1777"/>
      <c r="I17" s="1777"/>
      <c r="J17" s="1777"/>
      <c r="K17" s="351"/>
      <c r="L17" s="1518"/>
      <c r="M17" s="1519"/>
      <c r="N17" s="1519"/>
      <c r="O17" s="1519"/>
      <c r="P17" s="1519"/>
      <c r="Q17" s="353"/>
      <c r="S17" s="218"/>
    </row>
    <row r="18" spans="1:20" ht="15.75" customHeight="1">
      <c r="A18" s="1452" t="s">
        <v>681</v>
      </c>
      <c r="B18" s="1453"/>
      <c r="C18" s="1453"/>
      <c r="D18" s="1454"/>
      <c r="E18" s="1912"/>
      <c r="F18" s="1913"/>
      <c r="G18" s="1913"/>
      <c r="H18" s="1913"/>
      <c r="I18" s="1913"/>
      <c r="J18" s="1913"/>
      <c r="K18" s="352"/>
      <c r="L18" s="1914"/>
      <c r="M18" s="1915"/>
      <c r="N18" s="1915"/>
      <c r="O18" s="1915"/>
      <c r="P18" s="1915"/>
      <c r="Q18" s="354"/>
      <c r="S18" s="218"/>
    </row>
    <row r="19" spans="1:20" ht="15.75" customHeight="1">
      <c r="A19" s="1452" t="s">
        <v>682</v>
      </c>
      <c r="B19" s="1453"/>
      <c r="C19" s="1453"/>
      <c r="D19" s="1454"/>
      <c r="E19" s="1912"/>
      <c r="F19" s="1913"/>
      <c r="G19" s="1913"/>
      <c r="H19" s="1913"/>
      <c r="I19" s="1913"/>
      <c r="J19" s="1913"/>
      <c r="K19" s="352"/>
      <c r="L19" s="1489" t="s">
        <v>679</v>
      </c>
      <c r="M19" s="1489"/>
      <c r="N19" s="1916"/>
      <c r="O19" s="1917"/>
      <c r="P19" s="1918"/>
      <c r="Q19" s="1910" t="s">
        <v>680</v>
      </c>
      <c r="R19" s="212"/>
      <c r="S19" s="218"/>
    </row>
    <row r="20" spans="1:20" ht="15.75" customHeight="1">
      <c r="A20" s="165"/>
      <c r="B20" s="339"/>
      <c r="C20" s="339"/>
      <c r="D20" s="339"/>
      <c r="E20" s="1430"/>
      <c r="F20" s="1428"/>
      <c r="G20" s="1428"/>
      <c r="H20" s="1428"/>
      <c r="I20" s="1428"/>
      <c r="J20" s="1428"/>
      <c r="K20" s="155"/>
      <c r="L20" s="1492"/>
      <c r="M20" s="1492"/>
      <c r="N20" s="1919"/>
      <c r="O20" s="1920"/>
      <c r="P20" s="1921"/>
      <c r="Q20" s="1911"/>
      <c r="R20" s="212"/>
      <c r="S20" s="218"/>
    </row>
    <row r="21" spans="1:20" s="358" customFormat="1">
      <c r="A21" s="358" t="s">
        <v>50</v>
      </c>
      <c r="R21" s="361"/>
    </row>
    <row r="22" spans="1:20" s="361" customFormat="1">
      <c r="A22" s="205" t="s">
        <v>664</v>
      </c>
      <c r="B22" s="1909" t="s">
        <v>1254</v>
      </c>
      <c r="C22" s="1909"/>
      <c r="D22" s="1909"/>
      <c r="E22" s="1909"/>
      <c r="F22" s="1909"/>
      <c r="G22" s="1909"/>
      <c r="H22" s="1909"/>
      <c r="I22" s="1909"/>
      <c r="J22" s="1909"/>
      <c r="K22" s="1909"/>
      <c r="L22" s="1909"/>
      <c r="M22" s="1909"/>
      <c r="N22" s="1909"/>
      <c r="O22" s="1909"/>
      <c r="P22" s="1909"/>
      <c r="Q22" s="1909"/>
    </row>
    <row r="23" spans="1:20" s="361" customFormat="1">
      <c r="A23" s="358"/>
      <c r="B23" s="1909"/>
      <c r="C23" s="1909"/>
      <c r="D23" s="1909"/>
      <c r="E23" s="1909"/>
      <c r="F23" s="1909"/>
      <c r="G23" s="1909"/>
      <c r="H23" s="1909"/>
      <c r="I23" s="1909"/>
      <c r="J23" s="1909"/>
      <c r="K23" s="1909"/>
      <c r="L23" s="1909"/>
      <c r="M23" s="1909"/>
      <c r="N23" s="1909"/>
      <c r="O23" s="1909"/>
      <c r="P23" s="1909"/>
      <c r="Q23" s="1909"/>
    </row>
    <row r="24" spans="1:20" s="361" customFormat="1">
      <c r="A24" s="358"/>
      <c r="B24" s="1909"/>
      <c r="C24" s="1909"/>
      <c r="D24" s="1909"/>
      <c r="E24" s="1909"/>
      <c r="F24" s="1909"/>
      <c r="G24" s="1909"/>
      <c r="H24" s="1909"/>
      <c r="I24" s="1909"/>
      <c r="J24" s="1909"/>
      <c r="K24" s="1909"/>
      <c r="L24" s="1909"/>
      <c r="M24" s="1909"/>
      <c r="N24" s="1909"/>
      <c r="O24" s="1909"/>
      <c r="P24" s="1909"/>
      <c r="Q24" s="1909"/>
    </row>
    <row r="25" spans="1:20" s="361" customFormat="1">
      <c r="A25" s="358"/>
      <c r="B25" s="1909"/>
      <c r="C25" s="1909"/>
      <c r="D25" s="1909"/>
      <c r="E25" s="1909"/>
      <c r="F25" s="1909"/>
      <c r="G25" s="1909"/>
      <c r="H25" s="1909"/>
      <c r="I25" s="1909"/>
      <c r="J25" s="1909"/>
      <c r="K25" s="1909"/>
      <c r="L25" s="1909"/>
      <c r="M25" s="1909"/>
      <c r="N25" s="1909"/>
      <c r="O25" s="1909"/>
      <c r="P25" s="1909"/>
      <c r="Q25" s="1909"/>
    </row>
    <row r="26" spans="1:20" s="361" customFormat="1">
      <c r="A26" s="205" t="s">
        <v>673</v>
      </c>
      <c r="B26" s="1482" t="s">
        <v>729</v>
      </c>
      <c r="C26" s="1482"/>
      <c r="D26" s="1482"/>
      <c r="E26" s="1482"/>
      <c r="F26" s="1482"/>
      <c r="G26" s="1482"/>
      <c r="H26" s="1482"/>
      <c r="I26" s="1482"/>
      <c r="J26" s="1482"/>
      <c r="K26" s="1482"/>
      <c r="L26" s="1482"/>
      <c r="M26" s="1482"/>
      <c r="N26" s="1482"/>
      <c r="O26" s="1482"/>
      <c r="P26" s="1482"/>
      <c r="Q26" s="1482"/>
      <c r="S26" s="358"/>
      <c r="T26" s="358"/>
    </row>
    <row r="27" spans="1:20" s="361" customFormat="1">
      <c r="A27" s="205"/>
      <c r="B27" s="1482"/>
      <c r="C27" s="1482"/>
      <c r="D27" s="1482"/>
      <c r="E27" s="1482"/>
      <c r="F27" s="1482"/>
      <c r="G27" s="1482"/>
      <c r="H27" s="1482"/>
      <c r="I27" s="1482"/>
      <c r="J27" s="1482"/>
      <c r="K27" s="1482"/>
      <c r="L27" s="1482"/>
      <c r="M27" s="1482"/>
      <c r="N27" s="1482"/>
      <c r="O27" s="1482"/>
      <c r="P27" s="1482"/>
      <c r="Q27" s="1482"/>
      <c r="S27" s="358"/>
      <c r="T27" s="358"/>
    </row>
    <row r="28" spans="1:20" s="361" customFormat="1">
      <c r="A28" s="205" t="s">
        <v>112</v>
      </c>
      <c r="B28" s="358" t="s">
        <v>674</v>
      </c>
      <c r="C28" s="358"/>
      <c r="D28" s="358"/>
      <c r="E28" s="358"/>
      <c r="F28" s="358"/>
      <c r="G28" s="358"/>
      <c r="H28" s="358"/>
      <c r="I28" s="358"/>
      <c r="J28" s="358"/>
      <c r="K28" s="358"/>
      <c r="L28" s="358"/>
      <c r="M28" s="358"/>
      <c r="N28" s="358"/>
      <c r="O28" s="358"/>
      <c r="P28" s="358"/>
      <c r="Q28" s="358"/>
      <c r="S28" s="358"/>
      <c r="T28" s="358"/>
    </row>
    <row r="29" spans="1:20" s="361" customFormat="1">
      <c r="A29" s="205"/>
      <c r="B29" s="358"/>
      <c r="C29" s="358"/>
      <c r="D29" s="358"/>
      <c r="E29" s="358"/>
      <c r="F29" s="358"/>
      <c r="G29" s="358"/>
      <c r="H29" s="358"/>
      <c r="I29" s="358"/>
      <c r="J29" s="358"/>
      <c r="K29" s="358"/>
      <c r="L29" s="358"/>
      <c r="M29" s="358"/>
      <c r="N29" s="358"/>
      <c r="O29" s="358"/>
      <c r="P29" s="358"/>
      <c r="Q29" s="358"/>
      <c r="S29" s="358"/>
      <c r="T29" s="358"/>
    </row>
    <row r="30" spans="1:20" s="361" customFormat="1">
      <c r="A30" s="358" t="s">
        <v>51</v>
      </c>
      <c r="B30" s="358"/>
      <c r="C30" s="358"/>
      <c r="D30" s="358"/>
      <c r="E30" s="358"/>
      <c r="F30" s="358"/>
      <c r="G30" s="358"/>
      <c r="H30" s="358"/>
      <c r="I30" s="358"/>
      <c r="J30" s="358"/>
      <c r="K30" s="358"/>
      <c r="L30" s="358"/>
      <c r="M30" s="358"/>
      <c r="N30" s="358"/>
      <c r="O30" s="358"/>
      <c r="P30" s="358"/>
      <c r="Q30" s="358"/>
      <c r="S30" s="358"/>
      <c r="T30" s="358"/>
    </row>
    <row r="31" spans="1:20" s="361" customFormat="1">
      <c r="A31" s="205" t="s">
        <v>104</v>
      </c>
      <c r="B31" s="358" t="s">
        <v>1237</v>
      </c>
      <c r="C31" s="358"/>
      <c r="D31" s="358"/>
      <c r="E31" s="358"/>
      <c r="F31" s="358"/>
      <c r="G31" s="358"/>
      <c r="H31" s="358"/>
      <c r="I31" s="358"/>
      <c r="J31" s="358"/>
      <c r="K31" s="358"/>
      <c r="L31" s="358"/>
      <c r="M31" s="358"/>
      <c r="N31" s="358"/>
      <c r="O31" s="358"/>
      <c r="P31" s="358"/>
      <c r="Q31" s="358"/>
      <c r="S31" s="358"/>
      <c r="T31" s="358"/>
    </row>
    <row r="32" spans="1:20" s="638" customFormat="1">
      <c r="A32" s="205" t="s">
        <v>105</v>
      </c>
      <c r="B32" s="983" t="s">
        <v>1165</v>
      </c>
      <c r="C32" s="541"/>
      <c r="D32" s="541"/>
      <c r="E32" s="541"/>
      <c r="F32" s="541"/>
      <c r="G32" s="541"/>
      <c r="H32" s="541"/>
      <c r="I32" s="541"/>
      <c r="J32" s="541"/>
      <c r="K32" s="541"/>
      <c r="L32" s="541"/>
      <c r="M32" s="541"/>
      <c r="N32" s="541"/>
      <c r="O32" s="541"/>
      <c r="P32" s="541"/>
      <c r="Q32" s="541"/>
      <c r="S32" s="541"/>
      <c r="T32" s="541"/>
    </row>
    <row r="33" spans="1:20" s="361" customFormat="1">
      <c r="A33" s="358" t="s">
        <v>638</v>
      </c>
      <c r="B33" s="358"/>
      <c r="C33" s="358"/>
      <c r="D33" s="358"/>
      <c r="E33" s="358"/>
      <c r="F33" s="358"/>
      <c r="G33" s="358"/>
      <c r="H33" s="358"/>
      <c r="I33" s="358"/>
      <c r="J33" s="358"/>
      <c r="K33" s="358"/>
      <c r="L33" s="358"/>
      <c r="M33" s="358"/>
      <c r="N33" s="358"/>
      <c r="O33" s="358"/>
      <c r="P33" s="358"/>
      <c r="Q33" s="358"/>
      <c r="S33" s="358"/>
      <c r="T33" s="358"/>
    </row>
    <row r="34" spans="1:20" s="361" customFormat="1">
      <c r="A34" s="205" t="s">
        <v>104</v>
      </c>
      <c r="B34" s="1699" t="str">
        <f>CONCATENATE("入札公告日前日時点（令和",(YEAR(発注者入力シート!H7)-2018),"年",MONTH(発注者入力シート!H7),"月",DAY(発注者入力シート!H7),"日時点）での状況について記載すること。")</f>
        <v>入札公告日前日時点（令和6年1月24日時点）での状況について記載すること。</v>
      </c>
      <c r="C34" s="1699"/>
      <c r="D34" s="1699"/>
      <c r="E34" s="1699"/>
      <c r="F34" s="1699"/>
      <c r="G34" s="1699"/>
      <c r="H34" s="1699"/>
      <c r="I34" s="1699"/>
      <c r="J34" s="1699"/>
      <c r="K34" s="1699"/>
      <c r="L34" s="1699"/>
      <c r="M34" s="1699"/>
      <c r="N34" s="1699"/>
      <c r="O34" s="1699"/>
      <c r="P34" s="1699"/>
      <c r="Q34" s="1699"/>
      <c r="S34" s="358"/>
      <c r="T34" s="358"/>
    </row>
    <row r="35" spans="1:20" s="190" customFormat="1">
      <c r="A35" s="4"/>
      <c r="B35" s="4"/>
      <c r="C35" s="4"/>
      <c r="D35" s="4"/>
      <c r="E35" s="4"/>
      <c r="F35" s="4"/>
      <c r="G35" s="4"/>
      <c r="H35" s="4"/>
      <c r="I35" s="4"/>
      <c r="J35" s="4"/>
      <c r="K35" s="4"/>
      <c r="L35" s="4"/>
      <c r="M35" s="4"/>
      <c r="N35" s="4"/>
      <c r="O35" s="4"/>
      <c r="P35" s="4"/>
      <c r="Q35" s="4"/>
      <c r="S35" s="4"/>
      <c r="T35" s="4"/>
    </row>
    <row r="36" spans="1:20" s="190" customFormat="1">
      <c r="A36" s="4"/>
      <c r="B36" s="4"/>
      <c r="C36" s="4"/>
      <c r="D36" s="4"/>
      <c r="E36" s="4"/>
      <c r="F36" s="4"/>
      <c r="G36" s="4"/>
      <c r="H36" s="4"/>
      <c r="I36" s="4"/>
      <c r="J36" s="4"/>
      <c r="K36" s="4"/>
      <c r="L36" s="4"/>
      <c r="M36" s="4"/>
      <c r="N36" s="4"/>
      <c r="O36" s="4"/>
      <c r="P36" s="4"/>
      <c r="Q36" s="4"/>
      <c r="S36" s="4"/>
      <c r="T36" s="4"/>
    </row>
    <row r="37" spans="1:20" s="190" customFormat="1">
      <c r="A37" s="4"/>
      <c r="B37" s="4"/>
      <c r="C37" s="4"/>
      <c r="D37" s="4"/>
      <c r="E37" s="4"/>
      <c r="F37" s="4"/>
      <c r="G37" s="4"/>
      <c r="H37" s="4"/>
      <c r="I37" s="4"/>
      <c r="J37" s="4"/>
      <c r="K37" s="4"/>
      <c r="L37" s="4"/>
      <c r="M37" s="4"/>
      <c r="N37" s="4"/>
      <c r="O37" s="4"/>
      <c r="P37" s="4"/>
      <c r="Q37" s="4"/>
      <c r="S37" s="4"/>
      <c r="T37" s="4"/>
    </row>
    <row r="38" spans="1:20" s="190" customFormat="1">
      <c r="A38" s="4"/>
      <c r="B38" s="4"/>
      <c r="C38" s="4"/>
      <c r="D38" s="4"/>
      <c r="E38" s="4"/>
      <c r="F38" s="4"/>
      <c r="G38" s="4"/>
      <c r="H38" s="4"/>
      <c r="I38" s="4"/>
      <c r="J38" s="4"/>
      <c r="K38" s="4"/>
      <c r="L38" s="4"/>
      <c r="M38" s="4"/>
      <c r="N38" s="4"/>
      <c r="O38" s="4"/>
      <c r="P38" s="4"/>
      <c r="Q38" s="4"/>
      <c r="S38" s="4"/>
      <c r="T38" s="4"/>
    </row>
    <row r="39" spans="1:20" s="190" customFormat="1">
      <c r="A39" s="4"/>
      <c r="B39" s="4"/>
      <c r="C39" s="4"/>
      <c r="D39" s="4"/>
      <c r="E39" s="4"/>
      <c r="F39" s="4"/>
      <c r="G39" s="4"/>
      <c r="H39" s="4"/>
      <c r="I39" s="4"/>
      <c r="J39" s="4"/>
      <c r="K39" s="4"/>
      <c r="L39" s="4"/>
      <c r="M39" s="4"/>
      <c r="N39" s="4"/>
      <c r="O39" s="4"/>
      <c r="P39" s="4"/>
      <c r="Q39" s="4"/>
      <c r="S39" s="4"/>
      <c r="T39" s="4"/>
    </row>
    <row r="40" spans="1:20" s="190" customFormat="1">
      <c r="A40" s="4"/>
      <c r="B40" s="4"/>
      <c r="C40" s="4"/>
      <c r="D40" s="4"/>
      <c r="E40" s="4"/>
      <c r="F40" s="4"/>
      <c r="G40" s="4"/>
      <c r="H40" s="4"/>
      <c r="I40" s="4"/>
      <c r="J40" s="4"/>
      <c r="K40" s="4"/>
      <c r="L40" s="4"/>
      <c r="M40" s="4"/>
      <c r="N40" s="4"/>
      <c r="O40" s="4"/>
      <c r="P40" s="4"/>
      <c r="Q40" s="4"/>
      <c r="S40" s="4"/>
      <c r="T40" s="4"/>
    </row>
    <row r="41" spans="1:20" s="190" customFormat="1">
      <c r="A41" s="4"/>
      <c r="B41" s="4"/>
      <c r="C41" s="4"/>
      <c r="D41" s="4"/>
      <c r="E41" s="4"/>
      <c r="F41" s="4"/>
      <c r="G41" s="4"/>
      <c r="H41" s="4"/>
      <c r="I41" s="4"/>
      <c r="J41" s="4"/>
      <c r="K41" s="4"/>
      <c r="L41" s="4"/>
      <c r="M41" s="4"/>
      <c r="N41" s="4"/>
      <c r="O41" s="4"/>
      <c r="P41" s="4"/>
      <c r="Q41" s="4"/>
      <c r="S41" s="4"/>
      <c r="T41" s="4"/>
    </row>
    <row r="42" spans="1:20" s="190" customFormat="1">
      <c r="A42" s="4"/>
      <c r="B42" s="4"/>
      <c r="C42" s="4"/>
      <c r="D42" s="4"/>
      <c r="E42" s="4"/>
      <c r="F42" s="4"/>
      <c r="G42" s="4"/>
      <c r="H42" s="4"/>
      <c r="I42" s="4"/>
      <c r="J42" s="4"/>
      <c r="K42" s="4"/>
      <c r="L42" s="4"/>
      <c r="M42" s="4"/>
      <c r="N42" s="4"/>
      <c r="O42" s="4"/>
      <c r="P42" s="4"/>
      <c r="Q42" s="4"/>
      <c r="S42" s="4"/>
      <c r="T42" s="4"/>
    </row>
    <row r="43" spans="1:20" s="190" customFormat="1">
      <c r="A43" s="4"/>
      <c r="B43" s="4"/>
      <c r="C43" s="4"/>
      <c r="D43" s="4"/>
      <c r="E43" s="4"/>
      <c r="F43" s="4"/>
      <c r="G43" s="4"/>
      <c r="H43" s="4"/>
      <c r="I43" s="4"/>
      <c r="J43" s="4"/>
      <c r="K43" s="4"/>
      <c r="L43" s="4"/>
      <c r="M43" s="4"/>
      <c r="N43" s="4"/>
      <c r="O43" s="4"/>
      <c r="P43" s="4"/>
      <c r="Q43" s="4"/>
      <c r="S43" s="4"/>
      <c r="T43" s="4"/>
    </row>
    <row r="44" spans="1:20" s="190" customFormat="1">
      <c r="A44" s="4"/>
      <c r="B44" s="4"/>
      <c r="C44" s="4"/>
      <c r="D44" s="4"/>
      <c r="E44" s="4"/>
      <c r="F44" s="4"/>
      <c r="G44" s="4"/>
      <c r="H44" s="4"/>
      <c r="I44" s="4"/>
      <c r="J44" s="4"/>
      <c r="K44" s="4"/>
      <c r="L44" s="4"/>
      <c r="M44" s="4"/>
      <c r="N44" s="4"/>
      <c r="O44" s="4"/>
      <c r="P44" s="4"/>
      <c r="Q44" s="4"/>
      <c r="S44" s="4"/>
      <c r="T44" s="4"/>
    </row>
    <row r="45" spans="1:20" s="190" customFormat="1">
      <c r="A45" s="4"/>
      <c r="B45" s="4"/>
      <c r="C45" s="4"/>
      <c r="D45" s="4"/>
      <c r="E45" s="4"/>
      <c r="F45" s="4"/>
      <c r="G45" s="4"/>
      <c r="H45" s="4"/>
      <c r="I45" s="4"/>
      <c r="J45" s="4"/>
      <c r="K45" s="4"/>
      <c r="L45" s="4"/>
      <c r="M45" s="4"/>
      <c r="N45" s="4"/>
      <c r="O45" s="4"/>
      <c r="P45" s="4"/>
      <c r="Q45" s="4"/>
      <c r="S45" s="4"/>
      <c r="T45" s="4"/>
    </row>
    <row r="46" spans="1:20" s="190" customFormat="1">
      <c r="A46" s="4"/>
      <c r="B46" s="4"/>
      <c r="C46" s="4"/>
      <c r="D46" s="4"/>
      <c r="E46" s="4"/>
      <c r="F46" s="4"/>
      <c r="G46" s="4"/>
      <c r="H46" s="4"/>
      <c r="I46" s="4"/>
      <c r="J46" s="4"/>
      <c r="K46" s="4"/>
      <c r="L46" s="4"/>
      <c r="M46" s="4"/>
      <c r="N46" s="4"/>
      <c r="O46" s="4"/>
      <c r="P46" s="4"/>
      <c r="Q46" s="4"/>
      <c r="S46" s="4"/>
      <c r="T46" s="4"/>
    </row>
    <row r="47" spans="1:20" s="190" customFormat="1">
      <c r="A47" s="4"/>
      <c r="B47" s="4"/>
      <c r="C47" s="4"/>
      <c r="D47" s="4"/>
      <c r="E47" s="4"/>
      <c r="F47" s="4"/>
      <c r="G47" s="4"/>
      <c r="H47" s="4"/>
      <c r="I47" s="4"/>
      <c r="J47" s="4"/>
      <c r="K47" s="4"/>
      <c r="L47" s="4"/>
      <c r="M47" s="4"/>
      <c r="N47" s="4"/>
      <c r="O47" s="4"/>
      <c r="P47" s="4"/>
      <c r="Q47" s="4"/>
      <c r="S47" s="4"/>
      <c r="T47" s="4"/>
    </row>
    <row r="48" spans="1:20" s="190" customFormat="1">
      <c r="A48" s="4"/>
      <c r="B48" s="4"/>
      <c r="C48" s="4"/>
      <c r="D48" s="4"/>
      <c r="E48" s="4"/>
      <c r="F48" s="4"/>
      <c r="G48" s="4"/>
      <c r="H48" s="4"/>
      <c r="I48" s="4"/>
      <c r="J48" s="4"/>
      <c r="K48" s="4"/>
      <c r="L48" s="4"/>
      <c r="M48" s="4"/>
      <c r="N48" s="4"/>
      <c r="O48" s="4"/>
      <c r="P48" s="4"/>
      <c r="Q48" s="4"/>
      <c r="S48" s="4"/>
      <c r="T48" s="4"/>
    </row>
    <row r="49" spans="1:20" s="190" customFormat="1">
      <c r="A49" s="4"/>
      <c r="B49" s="4"/>
      <c r="C49" s="4"/>
      <c r="D49" s="4"/>
      <c r="E49" s="4"/>
      <c r="F49" s="4"/>
      <c r="G49" s="4"/>
      <c r="H49" s="4"/>
      <c r="I49" s="4"/>
      <c r="J49" s="4"/>
      <c r="K49" s="4"/>
      <c r="L49" s="4"/>
      <c r="M49" s="4"/>
      <c r="N49" s="4"/>
      <c r="O49" s="4"/>
      <c r="P49" s="4"/>
      <c r="Q49" s="4"/>
      <c r="S49" s="4"/>
      <c r="T49" s="4"/>
    </row>
    <row r="50" spans="1:20" s="190" customFormat="1">
      <c r="A50" s="4"/>
      <c r="B50" s="4"/>
      <c r="C50" s="4"/>
      <c r="D50" s="4"/>
      <c r="E50" s="4"/>
      <c r="F50" s="4"/>
      <c r="G50" s="4"/>
      <c r="H50" s="4"/>
      <c r="I50" s="4"/>
      <c r="J50" s="4"/>
      <c r="K50" s="4"/>
      <c r="L50" s="4"/>
      <c r="M50" s="4"/>
      <c r="N50" s="4"/>
      <c r="O50" s="4"/>
      <c r="P50" s="4"/>
      <c r="Q50" s="4"/>
      <c r="S50" s="4"/>
      <c r="T50" s="4"/>
    </row>
    <row r="51" spans="1:20" s="190" customFormat="1">
      <c r="A51" s="4"/>
      <c r="B51" s="4"/>
      <c r="C51" s="4"/>
      <c r="D51" s="4"/>
      <c r="E51" s="4"/>
      <c r="F51" s="4"/>
      <c r="G51" s="4"/>
      <c r="H51" s="4"/>
      <c r="I51" s="4"/>
      <c r="J51" s="4"/>
      <c r="K51" s="4"/>
      <c r="L51" s="4"/>
      <c r="M51" s="4"/>
      <c r="N51" s="4"/>
      <c r="O51" s="4"/>
      <c r="P51" s="4"/>
      <c r="Q51" s="4"/>
      <c r="S51" s="4"/>
      <c r="T51" s="4"/>
    </row>
    <row r="52" spans="1:20" s="190" customFormat="1">
      <c r="A52" s="4"/>
      <c r="B52" s="4"/>
      <c r="C52" s="4"/>
      <c r="D52" s="4"/>
      <c r="E52" s="4"/>
      <c r="F52" s="4"/>
      <c r="G52" s="4"/>
      <c r="H52" s="4"/>
      <c r="I52" s="4"/>
      <c r="J52" s="4"/>
      <c r="K52" s="4"/>
      <c r="L52" s="4"/>
      <c r="M52" s="4"/>
      <c r="N52" s="4"/>
      <c r="O52" s="4"/>
      <c r="P52" s="4"/>
      <c r="Q52" s="4"/>
      <c r="S52" s="4"/>
      <c r="T52" s="4"/>
    </row>
    <row r="53" spans="1:20" s="190" customFormat="1">
      <c r="A53" s="4"/>
      <c r="B53" s="4"/>
      <c r="C53" s="4"/>
      <c r="D53" s="4"/>
      <c r="E53" s="4"/>
      <c r="F53" s="4"/>
      <c r="G53" s="4"/>
      <c r="H53" s="4"/>
      <c r="I53" s="4"/>
      <c r="J53" s="4"/>
      <c r="K53" s="4"/>
      <c r="L53" s="4"/>
      <c r="M53" s="4"/>
      <c r="N53" s="4"/>
      <c r="O53" s="4"/>
      <c r="P53" s="4"/>
      <c r="Q53" s="4"/>
      <c r="S53" s="4"/>
      <c r="T53" s="4"/>
    </row>
    <row r="54" spans="1:20" ht="15.75" customHeight="1">
      <c r="B54" s="338"/>
      <c r="C54" s="338"/>
      <c r="D54" s="338"/>
      <c r="E54" s="338"/>
      <c r="F54" s="338"/>
      <c r="G54" s="338"/>
      <c r="H54" s="338"/>
      <c r="I54" s="338"/>
      <c r="J54" s="338"/>
      <c r="K54" s="338"/>
      <c r="L54" s="338"/>
      <c r="M54" s="338"/>
      <c r="N54" s="338"/>
      <c r="O54" s="338"/>
      <c r="P54" s="338"/>
      <c r="Q54" s="338"/>
    </row>
    <row r="55" spans="1:20" s="190" customFormat="1" ht="15.75" customHeight="1">
      <c r="A55" s="4"/>
      <c r="B55" s="338"/>
      <c r="C55" s="338"/>
      <c r="D55" s="338"/>
      <c r="E55" s="338"/>
      <c r="F55" s="338"/>
      <c r="G55" s="338"/>
      <c r="H55" s="338"/>
      <c r="I55" s="338"/>
      <c r="J55" s="338"/>
      <c r="K55" s="338"/>
      <c r="L55" s="338"/>
      <c r="M55" s="338"/>
      <c r="N55" s="338"/>
      <c r="O55" s="338"/>
      <c r="P55" s="338"/>
      <c r="Q55" s="338"/>
    </row>
    <row r="56" spans="1:20" s="190" customFormat="1">
      <c r="A56" s="4"/>
      <c r="B56" s="4"/>
      <c r="C56" s="4"/>
      <c r="D56" s="4"/>
      <c r="E56" s="4"/>
      <c r="F56" s="4"/>
      <c r="G56" s="4"/>
      <c r="H56" s="4"/>
      <c r="I56" s="4"/>
      <c r="J56" s="4"/>
      <c r="K56" s="4"/>
      <c r="L56" s="4"/>
      <c r="M56" s="4"/>
      <c r="N56" s="4"/>
      <c r="O56" s="4"/>
      <c r="P56" s="4"/>
      <c r="Q56" s="4"/>
      <c r="S56" s="4"/>
      <c r="T56" s="4"/>
    </row>
  </sheetData>
  <mergeCells count="25">
    <mergeCell ref="N15:P16"/>
    <mergeCell ref="E9:K12"/>
    <mergeCell ref="L9:Q12"/>
    <mergeCell ref="A10:D11"/>
    <mergeCell ref="A1:F1"/>
    <mergeCell ref="A2:E2"/>
    <mergeCell ref="A4:Q4"/>
    <mergeCell ref="D6:E6"/>
    <mergeCell ref="F6:Q6"/>
    <mergeCell ref="B34:Q34"/>
    <mergeCell ref="B22:Q25"/>
    <mergeCell ref="B26:Q27"/>
    <mergeCell ref="Q15:Q16"/>
    <mergeCell ref="E17:J20"/>
    <mergeCell ref="L17:P18"/>
    <mergeCell ref="A18:D18"/>
    <mergeCell ref="A19:D19"/>
    <mergeCell ref="L19:M20"/>
    <mergeCell ref="N19:P20"/>
    <mergeCell ref="Q19:Q20"/>
    <mergeCell ref="E13:J16"/>
    <mergeCell ref="L13:P14"/>
    <mergeCell ref="A14:D14"/>
    <mergeCell ref="A15:D15"/>
    <mergeCell ref="L15:M16"/>
  </mergeCells>
  <phoneticPr fontId="2"/>
  <dataValidations xWindow="1750" yWindow="516" count="1">
    <dataValidation type="list" showInputMessage="1" showErrorMessage="1" sqref="L13:P14 L17:P18 E13:J20">
      <formula1>企業回答1</formula1>
    </dataValidation>
  </dataValidations>
  <printOptions horizontalCentered="1"/>
  <pageMargins left="0.70866141732283472" right="0.70866141732283472" top="0.74803149606299213" bottom="0.55118110236220474" header="0.31496062992125984" footer="0.31496062992125984"/>
  <pageSetup paperSize="9" orientation="portrait" blackAndWhite="1" r:id="rId1"/>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N116"/>
  <sheetViews>
    <sheetView view="pageBreakPreview" zoomScaleNormal="100" zoomScaleSheetLayoutView="100" workbookViewId="0">
      <selection activeCell="D14" sqref="D14:G14"/>
    </sheetView>
  </sheetViews>
  <sheetFormatPr defaultColWidth="9" defaultRowHeight="13"/>
  <cols>
    <col min="1" max="1" width="5.6328125" style="6" customWidth="1"/>
    <col min="2" max="2" width="5.26953125" style="6" customWidth="1"/>
    <col min="3" max="3" width="2.6328125" style="6" customWidth="1"/>
    <col min="4" max="4" width="2.453125" style="6" customWidth="1"/>
    <col min="5" max="5" width="44.6328125" style="6" customWidth="1"/>
    <col min="6" max="6" width="2.453125" style="6" customWidth="1"/>
    <col min="7" max="7" width="44.6328125" style="6" customWidth="1"/>
    <col min="8" max="8" width="1.26953125" style="6" customWidth="1"/>
    <col min="9" max="9" width="3.90625" style="6" customWidth="1"/>
    <col min="10" max="16384" width="9" style="6"/>
  </cols>
  <sheetData>
    <row r="1" spans="2:14" s="428" customFormat="1" ht="15" customHeight="1">
      <c r="B1" s="423" t="str">
        <f>CONCATENATE("（様式-",INDEX(発注者入力シート!$B$36:$G$45,MATCH(発注者入力シート!N16,発注者入力シート!$C$36:$C$45,0),4),"）")</f>
        <v>（様式-１２）</v>
      </c>
      <c r="C1" s="424"/>
      <c r="D1" s="424"/>
      <c r="E1" s="424"/>
      <c r="F1" s="1931" t="s">
        <v>802</v>
      </c>
      <c r="G1" s="1931"/>
      <c r="H1" s="1931"/>
      <c r="I1" s="1931"/>
      <c r="J1" s="426"/>
      <c r="K1" s="427"/>
      <c r="L1" s="427"/>
      <c r="M1" s="427"/>
    </row>
    <row r="2" spans="2:14" s="428" customFormat="1" ht="15" customHeight="1">
      <c r="B2" s="423" t="str">
        <f>CONCATENATE("評価項目",INDEX(発注者入力シート!$B$36:$G$45,MATCH(発注者入力シート!N16,発注者入力シート!$C$36:$C$45,0),5),"-",INDEX(発注者入力シート!$B$36:$G$45,MATCH(発注者入力シート!N16,発注者入力シート!$C$36:$C$45,0),6))</f>
        <v>評価項目（４）-②</v>
      </c>
      <c r="C2" s="424"/>
      <c r="D2" s="424"/>
      <c r="E2" s="424"/>
      <c r="F2" s="1932" t="str">
        <f>IF(企業入力シート!C14="","",企業入力シート!C14)</f>
        <v/>
      </c>
      <c r="G2" s="1932"/>
      <c r="H2" s="1932"/>
      <c r="I2" s="1932"/>
      <c r="J2" s="426"/>
      <c r="K2" s="427"/>
      <c r="L2" s="427"/>
      <c r="M2" s="427"/>
    </row>
    <row r="3" spans="2:14" s="428" customFormat="1" ht="40.5" customHeight="1">
      <c r="B3" s="1996" t="s">
        <v>1445</v>
      </c>
      <c r="C3" s="1997"/>
      <c r="D3" s="1997"/>
      <c r="E3" s="1997"/>
      <c r="F3" s="1997"/>
      <c r="G3" s="1997"/>
      <c r="H3" s="1997"/>
      <c r="I3" s="1997"/>
      <c r="J3" s="426"/>
      <c r="K3" s="426"/>
      <c r="L3" s="427"/>
      <c r="M3" s="427"/>
    </row>
    <row r="4" spans="2:14" s="428" customFormat="1" ht="18.75" customHeight="1">
      <c r="B4" s="429"/>
      <c r="C4" s="425"/>
      <c r="D4" s="425"/>
      <c r="E4" s="615" t="s">
        <v>1106</v>
      </c>
      <c r="F4" s="1961" t="str">
        <f>IF(企業入力シート!C5="","",企業入力シート!C5)</f>
        <v>○○共同企業体</v>
      </c>
      <c r="G4" s="1961"/>
      <c r="H4" s="1961"/>
      <c r="I4" s="1961"/>
      <c r="J4" s="426"/>
      <c r="K4" s="426"/>
      <c r="L4" s="427"/>
      <c r="M4" s="427"/>
    </row>
    <row r="5" spans="2:14" s="428" customFormat="1" ht="30" customHeight="1">
      <c r="B5" s="1980" t="s">
        <v>460</v>
      </c>
      <c r="C5" s="1981"/>
      <c r="D5" s="1981"/>
      <c r="E5" s="1981"/>
      <c r="F5" s="1981"/>
      <c r="G5" s="1981"/>
      <c r="H5" s="1981"/>
      <c r="I5" s="1981"/>
      <c r="J5" s="430"/>
      <c r="K5" s="427"/>
      <c r="L5" s="447"/>
      <c r="M5" s="447"/>
      <c r="N5" s="616"/>
    </row>
    <row r="6" spans="2:14" s="428" customFormat="1" ht="10" customHeight="1">
      <c r="B6" s="1982"/>
      <c r="C6" s="1982"/>
      <c r="D6" s="1982"/>
      <c r="E6" s="1982"/>
      <c r="F6" s="1982"/>
      <c r="G6" s="1982"/>
      <c r="H6" s="1982"/>
      <c r="I6" s="1982"/>
      <c r="J6" s="431"/>
      <c r="K6" s="427"/>
      <c r="L6" s="447"/>
      <c r="M6" s="447"/>
      <c r="N6" s="616"/>
    </row>
    <row r="7" spans="2:14" s="428" customFormat="1" ht="54" customHeight="1">
      <c r="B7" s="432"/>
      <c r="C7" s="1998" t="s">
        <v>1207</v>
      </c>
      <c r="D7" s="1999"/>
      <c r="E7" s="1999"/>
      <c r="F7" s="1999"/>
      <c r="G7" s="2000"/>
      <c r="H7" s="433"/>
      <c r="I7" s="433"/>
      <c r="J7" s="434"/>
      <c r="K7" s="427"/>
      <c r="L7" s="447"/>
      <c r="M7" s="447"/>
      <c r="N7" s="616"/>
    </row>
    <row r="8" spans="2:14" s="428" customFormat="1" ht="10" customHeight="1">
      <c r="B8" s="435"/>
      <c r="C8" s="443"/>
      <c r="D8" s="443"/>
      <c r="E8" s="443"/>
      <c r="F8" s="443"/>
      <c r="G8" s="446"/>
      <c r="H8" s="446"/>
      <c r="I8" s="446"/>
      <c r="J8" s="444"/>
      <c r="K8" s="427"/>
      <c r="L8" s="447"/>
      <c r="M8" s="447"/>
      <c r="N8" s="616"/>
    </row>
    <row r="9" spans="2:14" s="428" customFormat="1">
      <c r="B9" s="617" t="s">
        <v>1208</v>
      </c>
      <c r="C9" s="1991" t="s">
        <v>461</v>
      </c>
      <c r="D9" s="1991"/>
      <c r="E9" s="1991"/>
      <c r="F9" s="1991"/>
      <c r="G9" s="1991"/>
      <c r="H9" s="611"/>
      <c r="I9" s="446"/>
      <c r="J9" s="444"/>
      <c r="K9" s="427"/>
      <c r="L9" s="447"/>
      <c r="M9" s="447"/>
      <c r="N9" s="616"/>
    </row>
    <row r="10" spans="2:14" s="457" customFormat="1" ht="13.5" customHeight="1">
      <c r="B10" s="455"/>
      <c r="C10" s="438"/>
      <c r="D10" s="1941" t="s">
        <v>458</v>
      </c>
      <c r="E10" s="439" t="s">
        <v>1066</v>
      </c>
      <c r="F10" s="1941" t="s">
        <v>458</v>
      </c>
      <c r="G10" s="1992" t="s">
        <v>1067</v>
      </c>
      <c r="H10" s="440"/>
      <c r="I10" s="446"/>
      <c r="J10" s="444"/>
      <c r="K10" s="450"/>
      <c r="L10" s="456"/>
      <c r="M10" s="456"/>
      <c r="N10" s="514"/>
    </row>
    <row r="11" spans="2:14" s="448" customFormat="1" ht="13.5" customHeight="1">
      <c r="B11" s="442"/>
      <c r="D11" s="1322"/>
      <c r="E11" s="458" t="s">
        <v>462</v>
      </c>
      <c r="F11" s="1322"/>
      <c r="G11" s="1993"/>
      <c r="H11" s="612"/>
      <c r="I11" s="446"/>
      <c r="J11" s="444"/>
      <c r="K11" s="427"/>
      <c r="L11" s="447"/>
      <c r="M11" s="447"/>
      <c r="N11" s="454"/>
    </row>
    <row r="12" spans="2:14" s="448" customFormat="1" ht="13.5" customHeight="1">
      <c r="B12" s="442"/>
      <c r="D12" s="1324"/>
      <c r="E12" s="441" t="s">
        <v>459</v>
      </c>
      <c r="F12" s="1324"/>
      <c r="G12" s="1994"/>
      <c r="H12" s="612"/>
      <c r="I12" s="446"/>
      <c r="J12" s="444"/>
      <c r="K12" s="427"/>
      <c r="L12" s="447"/>
      <c r="M12" s="447"/>
      <c r="N12" s="454"/>
    </row>
    <row r="13" spans="2:14" s="448" customFormat="1" ht="3.75" customHeight="1">
      <c r="B13" s="442"/>
      <c r="C13" s="443"/>
      <c r="D13" s="443"/>
      <c r="E13" s="444"/>
      <c r="F13" s="445"/>
      <c r="G13" s="445"/>
      <c r="H13" s="445"/>
      <c r="I13" s="446"/>
      <c r="J13" s="444"/>
      <c r="K13" s="427"/>
      <c r="L13" s="447"/>
      <c r="M13" s="447"/>
      <c r="N13" s="454"/>
    </row>
    <row r="14" spans="2:14" s="460" customFormat="1" ht="60" customHeight="1">
      <c r="B14" s="459"/>
      <c r="C14" s="444"/>
      <c r="D14" s="1988" t="s">
        <v>1446</v>
      </c>
      <c r="E14" s="1989"/>
      <c r="F14" s="1989"/>
      <c r="G14" s="1990"/>
      <c r="H14" s="445"/>
      <c r="I14" s="446"/>
      <c r="K14" s="450"/>
      <c r="L14" s="456"/>
      <c r="M14" s="456"/>
      <c r="N14" s="618"/>
    </row>
    <row r="15" spans="2:14" s="428" customFormat="1" ht="10" customHeight="1">
      <c r="B15" s="461"/>
      <c r="C15" s="437"/>
      <c r="D15" s="437"/>
      <c r="E15" s="437"/>
      <c r="F15" s="437"/>
      <c r="G15" s="437"/>
      <c r="H15" s="437"/>
      <c r="I15" s="433"/>
      <c r="J15" s="431"/>
      <c r="K15" s="427"/>
      <c r="L15" s="447"/>
      <c r="M15" s="447"/>
      <c r="N15" s="616"/>
    </row>
    <row r="16" spans="2:14" s="448" customFormat="1" ht="27" customHeight="1">
      <c r="B16" s="617" t="s">
        <v>1209</v>
      </c>
      <c r="C16" s="1995" t="s">
        <v>1210</v>
      </c>
      <c r="D16" s="1940"/>
      <c r="E16" s="1940"/>
      <c r="F16" s="1940"/>
      <c r="G16" s="1940"/>
      <c r="H16" s="611"/>
      <c r="I16" s="443"/>
      <c r="J16" s="443"/>
      <c r="K16" s="427"/>
      <c r="L16" s="447"/>
      <c r="M16" s="447"/>
      <c r="N16" s="454"/>
    </row>
    <row r="17" spans="2:14" s="448" customFormat="1" ht="37.5" customHeight="1">
      <c r="B17" s="459"/>
      <c r="C17" s="443"/>
      <c r="D17" s="1941" t="s">
        <v>458</v>
      </c>
      <c r="E17" s="462" t="s">
        <v>463</v>
      </c>
      <c r="F17" s="1941" t="s">
        <v>458</v>
      </c>
      <c r="G17" s="463" t="s">
        <v>464</v>
      </c>
      <c r="H17" s="444"/>
      <c r="I17" s="443"/>
      <c r="J17" s="443"/>
      <c r="K17" s="427"/>
      <c r="L17" s="447"/>
      <c r="M17" s="447"/>
      <c r="N17" s="454"/>
    </row>
    <row r="18" spans="2:14" s="448" customFormat="1" ht="13.5" customHeight="1">
      <c r="B18" s="459"/>
      <c r="C18" s="443"/>
      <c r="D18" s="1942"/>
      <c r="E18" s="441" t="s">
        <v>459</v>
      </c>
      <c r="F18" s="1942"/>
      <c r="G18" s="441" t="s">
        <v>459</v>
      </c>
      <c r="H18" s="444"/>
      <c r="I18" s="443"/>
      <c r="J18" s="443"/>
      <c r="K18" s="427"/>
      <c r="L18" s="447"/>
      <c r="M18" s="447"/>
      <c r="N18" s="454"/>
    </row>
    <row r="19" spans="2:14" s="448" customFormat="1" ht="37.5" customHeight="1">
      <c r="B19" s="459"/>
      <c r="C19" s="443"/>
      <c r="D19" s="1941" t="s">
        <v>458</v>
      </c>
      <c r="E19" s="463" t="s">
        <v>803</v>
      </c>
      <c r="F19" s="1941" t="s">
        <v>458</v>
      </c>
      <c r="G19" s="464" t="s">
        <v>1068</v>
      </c>
      <c r="H19" s="444"/>
      <c r="I19" s="443"/>
      <c r="J19" s="443"/>
      <c r="K19" s="427"/>
      <c r="L19" s="447"/>
      <c r="M19" s="447"/>
      <c r="N19" s="454"/>
    </row>
    <row r="20" spans="2:14" s="448" customFormat="1" ht="13.5" customHeight="1">
      <c r="B20" s="459"/>
      <c r="C20" s="443"/>
      <c r="D20" s="1942"/>
      <c r="E20" s="441" t="s">
        <v>459</v>
      </c>
      <c r="F20" s="1942"/>
      <c r="G20" s="441" t="s">
        <v>459</v>
      </c>
      <c r="H20" s="444"/>
      <c r="I20" s="443"/>
      <c r="J20" s="443"/>
      <c r="K20" s="427"/>
      <c r="L20" s="447"/>
      <c r="M20" s="447"/>
      <c r="N20" s="454"/>
    </row>
    <row r="21" spans="2:14" s="448" customFormat="1" ht="37.5" customHeight="1">
      <c r="B21" s="459"/>
      <c r="C21" s="443"/>
      <c r="D21" s="1941" t="s">
        <v>458</v>
      </c>
      <c r="E21" s="462" t="s">
        <v>465</v>
      </c>
      <c r="F21" s="1941" t="s">
        <v>458</v>
      </c>
      <c r="G21" s="462" t="s">
        <v>466</v>
      </c>
      <c r="H21" s="444"/>
      <c r="I21" s="443"/>
      <c r="J21" s="443"/>
      <c r="K21" s="427"/>
      <c r="L21" s="447"/>
      <c r="M21" s="447"/>
      <c r="N21" s="454"/>
    </row>
    <row r="22" spans="2:14" s="448" customFormat="1" ht="13.5" customHeight="1">
      <c r="B22" s="459"/>
      <c r="C22" s="443"/>
      <c r="D22" s="1942"/>
      <c r="E22" s="441" t="s">
        <v>459</v>
      </c>
      <c r="F22" s="1942"/>
      <c r="G22" s="441" t="s">
        <v>459</v>
      </c>
      <c r="H22" s="444"/>
      <c r="I22" s="443"/>
      <c r="J22" s="443"/>
      <c r="K22" s="427"/>
      <c r="L22" s="447"/>
      <c r="M22" s="447"/>
      <c r="N22" s="454"/>
    </row>
    <row r="23" spans="2:14" s="448" customFormat="1" ht="3.75" customHeight="1">
      <c r="B23" s="442"/>
      <c r="C23" s="443"/>
      <c r="D23" s="443"/>
      <c r="E23" s="444"/>
      <c r="F23" s="445"/>
      <c r="G23" s="445"/>
      <c r="H23" s="445"/>
      <c r="I23" s="446"/>
      <c r="J23" s="444"/>
      <c r="K23" s="427"/>
      <c r="L23" s="447"/>
      <c r="M23" s="447"/>
      <c r="N23" s="454"/>
    </row>
    <row r="24" spans="2:14" s="448" customFormat="1" ht="37.5" customHeight="1">
      <c r="B24" s="459"/>
      <c r="C24" s="443"/>
      <c r="D24" s="1988" t="s">
        <v>1069</v>
      </c>
      <c r="E24" s="1989"/>
      <c r="F24" s="1989"/>
      <c r="G24" s="1990"/>
      <c r="H24" s="445"/>
      <c r="I24" s="443"/>
      <c r="J24" s="443"/>
      <c r="K24" s="427"/>
      <c r="L24" s="454"/>
      <c r="M24" s="447"/>
      <c r="N24" s="454"/>
    </row>
    <row r="25" spans="2:14" s="448" customFormat="1" ht="10" customHeight="1">
      <c r="B25" s="459"/>
      <c r="C25" s="443"/>
      <c r="D25" s="449"/>
      <c r="E25" s="453"/>
      <c r="F25" s="453"/>
      <c r="G25" s="453"/>
      <c r="H25" s="445"/>
      <c r="I25" s="443"/>
      <c r="J25" s="443"/>
      <c r="K25" s="427"/>
      <c r="L25" s="454"/>
      <c r="M25" s="447"/>
      <c r="N25" s="454"/>
    </row>
    <row r="26" spans="2:14" s="457" customFormat="1" ht="13.5" customHeight="1">
      <c r="B26" s="619" t="s">
        <v>1211</v>
      </c>
      <c r="C26" s="1991" t="s">
        <v>1070</v>
      </c>
      <c r="D26" s="1991"/>
      <c r="E26" s="1991"/>
      <c r="F26" s="1991"/>
      <c r="G26" s="1991"/>
      <c r="H26" s="611"/>
      <c r="I26" s="443"/>
      <c r="J26" s="443"/>
      <c r="K26" s="450"/>
      <c r="L26" s="514"/>
      <c r="M26" s="514"/>
      <c r="N26" s="514"/>
    </row>
    <row r="27" spans="2:14" s="457" customFormat="1" ht="13.5" customHeight="1">
      <c r="B27" s="455"/>
      <c r="C27" s="438"/>
      <c r="D27" s="1941" t="s">
        <v>458</v>
      </c>
      <c r="E27" s="439" t="s">
        <v>1071</v>
      </c>
      <c r="F27" s="1941" t="s">
        <v>458</v>
      </c>
      <c r="G27" s="1992" t="s">
        <v>1067</v>
      </c>
      <c r="H27" s="440"/>
      <c r="I27" s="443"/>
      <c r="J27" s="443"/>
      <c r="K27" s="450"/>
      <c r="L27" s="456"/>
      <c r="M27" s="456"/>
      <c r="N27" s="514"/>
    </row>
    <row r="28" spans="2:14" s="428" customFormat="1" ht="13.5" customHeight="1">
      <c r="B28" s="452"/>
      <c r="C28" s="448"/>
      <c r="D28" s="1322"/>
      <c r="E28" s="465" t="s">
        <v>1072</v>
      </c>
      <c r="F28" s="1322"/>
      <c r="G28" s="1993"/>
      <c r="H28" s="611"/>
      <c r="I28" s="443"/>
      <c r="J28" s="443"/>
      <c r="K28" s="427"/>
      <c r="L28" s="447"/>
      <c r="M28" s="447"/>
      <c r="N28" s="616"/>
    </row>
    <row r="29" spans="2:14" s="448" customFormat="1" ht="13.5" customHeight="1">
      <c r="B29" s="442"/>
      <c r="D29" s="1324"/>
      <c r="E29" s="441" t="s">
        <v>459</v>
      </c>
      <c r="F29" s="1324"/>
      <c r="G29" s="1994"/>
      <c r="H29" s="612"/>
      <c r="I29" s="446"/>
      <c r="J29" s="444"/>
      <c r="K29" s="427"/>
      <c r="L29" s="447"/>
      <c r="M29" s="447"/>
      <c r="N29" s="454"/>
    </row>
    <row r="30" spans="2:14" s="448" customFormat="1" ht="3.75" customHeight="1">
      <c r="B30" s="442"/>
      <c r="C30" s="443"/>
      <c r="D30" s="443"/>
      <c r="E30" s="444"/>
      <c r="F30" s="445"/>
      <c r="G30" s="445"/>
      <c r="H30" s="445"/>
      <c r="I30" s="446"/>
      <c r="J30" s="444"/>
      <c r="K30" s="427"/>
      <c r="L30" s="447"/>
      <c r="M30" s="447"/>
      <c r="N30" s="454"/>
    </row>
    <row r="31" spans="2:14" s="457" customFormat="1" ht="39" customHeight="1">
      <c r="B31" s="455"/>
      <c r="C31" s="438"/>
      <c r="D31" s="1956" t="s">
        <v>1073</v>
      </c>
      <c r="E31" s="1957"/>
      <c r="F31" s="1957"/>
      <c r="G31" s="1958"/>
      <c r="H31" s="445"/>
      <c r="I31" s="443"/>
      <c r="J31" s="443"/>
      <c r="K31" s="450"/>
      <c r="L31" s="456"/>
      <c r="M31" s="456"/>
      <c r="N31" s="514"/>
    </row>
    <row r="32" spans="2:14" s="428" customFormat="1" ht="10" customHeight="1">
      <c r="B32" s="466"/>
      <c r="C32" s="433"/>
      <c r="D32" s="433"/>
      <c r="E32" s="433"/>
      <c r="F32" s="433"/>
      <c r="G32" s="467"/>
      <c r="H32" s="467"/>
      <c r="I32" s="443"/>
      <c r="J32" s="443"/>
      <c r="K32" s="427"/>
      <c r="L32" s="447"/>
      <c r="M32" s="447"/>
      <c r="N32" s="616"/>
    </row>
    <row r="33" spans="2:14" s="428" customFormat="1" ht="33" customHeight="1">
      <c r="B33" s="619" t="s">
        <v>1212</v>
      </c>
      <c r="C33" s="1940" t="s">
        <v>1075</v>
      </c>
      <c r="D33" s="1940"/>
      <c r="E33" s="1940"/>
      <c r="F33" s="1940"/>
      <c r="G33" s="1940"/>
      <c r="H33" s="611"/>
      <c r="I33" s="443"/>
      <c r="J33" s="443"/>
      <c r="K33" s="427"/>
      <c r="L33" s="447"/>
      <c r="M33" s="447"/>
      <c r="N33" s="616"/>
    </row>
    <row r="34" spans="2:14" s="428" customFormat="1" ht="27" customHeight="1">
      <c r="B34" s="466"/>
      <c r="C34" s="433"/>
      <c r="D34" s="1941" t="s">
        <v>458</v>
      </c>
      <c r="E34" s="620" t="s">
        <v>1076</v>
      </c>
      <c r="F34" s="1941" t="s">
        <v>458</v>
      </c>
      <c r="G34" s="620" t="s">
        <v>1077</v>
      </c>
      <c r="H34" s="444"/>
      <c r="I34" s="443"/>
      <c r="J34" s="443"/>
      <c r="K34" s="427"/>
      <c r="L34" s="447"/>
      <c r="M34" s="447"/>
      <c r="N34" s="616"/>
    </row>
    <row r="35" spans="2:14" s="448" customFormat="1" ht="13.5" customHeight="1">
      <c r="B35" s="459"/>
      <c r="C35" s="443"/>
      <c r="D35" s="1942"/>
      <c r="E35" s="441" t="s">
        <v>459</v>
      </c>
      <c r="F35" s="1942"/>
      <c r="G35" s="441" t="s">
        <v>459</v>
      </c>
      <c r="H35" s="444"/>
      <c r="I35" s="443"/>
      <c r="J35" s="443"/>
      <c r="K35" s="427"/>
      <c r="L35" s="447"/>
      <c r="M35" s="447"/>
      <c r="N35" s="454"/>
    </row>
    <row r="36" spans="2:14" s="428" customFormat="1" ht="27" customHeight="1">
      <c r="B36" s="466"/>
      <c r="C36" s="433"/>
      <c r="D36" s="1973" t="s">
        <v>458</v>
      </c>
      <c r="E36" s="620" t="s">
        <v>1078</v>
      </c>
      <c r="H36" s="444"/>
      <c r="I36" s="443"/>
      <c r="J36" s="443"/>
      <c r="K36" s="427"/>
      <c r="L36" s="447"/>
      <c r="M36" s="447"/>
      <c r="N36" s="616"/>
    </row>
    <row r="37" spans="2:14" s="448" customFormat="1" ht="13.5" customHeight="1">
      <c r="B37" s="459"/>
      <c r="C37" s="443"/>
      <c r="D37" s="1942"/>
      <c r="E37" s="441" t="s">
        <v>459</v>
      </c>
      <c r="H37" s="444"/>
      <c r="I37" s="443"/>
      <c r="J37" s="443"/>
      <c r="K37" s="427"/>
      <c r="L37" s="447"/>
      <c r="M37" s="447"/>
      <c r="N37" s="454"/>
    </row>
    <row r="38" spans="2:14" s="448" customFormat="1" ht="22.5" customHeight="1">
      <c r="B38" s="459"/>
      <c r="C38" s="443"/>
      <c r="D38" s="1973" t="s">
        <v>458</v>
      </c>
      <c r="E38" s="1985" t="s">
        <v>1079</v>
      </c>
      <c r="F38" s="1986"/>
      <c r="G38" s="1987"/>
      <c r="H38" s="444"/>
      <c r="I38" s="443"/>
      <c r="J38" s="443"/>
      <c r="K38" s="427"/>
      <c r="L38" s="447"/>
      <c r="M38" s="447"/>
      <c r="N38" s="454"/>
    </row>
    <row r="39" spans="2:14" s="448" customFormat="1" ht="13.5" customHeight="1">
      <c r="B39" s="459"/>
      <c r="C39" s="443"/>
      <c r="D39" s="1942"/>
      <c r="E39" s="614" t="s">
        <v>459</v>
      </c>
      <c r="F39" s="468"/>
      <c r="G39" s="441"/>
      <c r="H39" s="444"/>
      <c r="I39" s="443"/>
      <c r="J39" s="443"/>
      <c r="K39" s="427"/>
      <c r="L39" s="447"/>
      <c r="M39" s="447"/>
      <c r="N39" s="454"/>
    </row>
    <row r="40" spans="2:14" s="428" customFormat="1" ht="10" customHeight="1">
      <c r="B40" s="469"/>
      <c r="C40" s="438"/>
      <c r="D40" s="438"/>
      <c r="E40" s="438"/>
      <c r="F40" s="438"/>
      <c r="G40" s="438"/>
      <c r="H40" s="438"/>
      <c r="I40" s="443"/>
      <c r="J40" s="443"/>
      <c r="K40" s="427"/>
      <c r="L40" s="447"/>
      <c r="M40" s="447"/>
      <c r="N40" s="616"/>
    </row>
    <row r="41" spans="2:14" s="457" customFormat="1" ht="27" customHeight="1">
      <c r="B41" s="621" t="s">
        <v>1213</v>
      </c>
      <c r="C41" s="1940" t="s">
        <v>1214</v>
      </c>
      <c r="D41" s="1940"/>
      <c r="E41" s="1940"/>
      <c r="F41" s="1940"/>
      <c r="G41" s="1940"/>
      <c r="H41" s="613"/>
      <c r="I41" s="443"/>
      <c r="J41" s="443"/>
      <c r="K41" s="450"/>
      <c r="L41" s="456"/>
      <c r="M41" s="456"/>
      <c r="N41" s="514"/>
    </row>
    <row r="42" spans="2:14" s="457" customFormat="1" ht="27" customHeight="1">
      <c r="B42" s="622"/>
      <c r="C42" s="623"/>
      <c r="D42" s="1974" t="s">
        <v>458</v>
      </c>
      <c r="E42" s="1976" t="s">
        <v>1082</v>
      </c>
      <c r="F42" s="1976"/>
      <c r="G42" s="1977"/>
      <c r="H42" s="444"/>
      <c r="I42" s="443"/>
      <c r="J42" s="443"/>
      <c r="K42" s="450"/>
      <c r="L42" s="456"/>
      <c r="M42" s="456"/>
      <c r="N42" s="514"/>
    </row>
    <row r="43" spans="2:14" s="448" customFormat="1" ht="13.5" customHeight="1">
      <c r="B43" s="624"/>
      <c r="C43" s="625"/>
      <c r="D43" s="1975"/>
      <c r="E43" s="1978" t="s">
        <v>459</v>
      </c>
      <c r="F43" s="1978"/>
      <c r="G43" s="1979"/>
      <c r="H43" s="444"/>
      <c r="I43" s="443"/>
      <c r="J43" s="443"/>
      <c r="K43" s="427"/>
      <c r="L43" s="447"/>
      <c r="M43" s="447"/>
      <c r="N43" s="454"/>
    </row>
    <row r="44" spans="2:14" s="457" customFormat="1" ht="31.5" customHeight="1">
      <c r="B44" s="622"/>
      <c r="C44" s="623"/>
      <c r="D44" s="1974" t="s">
        <v>458</v>
      </c>
      <c r="E44" s="1976" t="s">
        <v>1083</v>
      </c>
      <c r="F44" s="1976"/>
      <c r="G44" s="1977"/>
      <c r="H44" s="444"/>
      <c r="I44" s="443"/>
      <c r="J44" s="443"/>
      <c r="K44" s="450"/>
      <c r="L44" s="456"/>
      <c r="M44" s="456"/>
      <c r="N44" s="514"/>
    </row>
    <row r="45" spans="2:14" s="448" customFormat="1" ht="13.5" customHeight="1">
      <c r="B45" s="624"/>
      <c r="C45" s="625"/>
      <c r="D45" s="1975"/>
      <c r="E45" s="1978" t="s">
        <v>459</v>
      </c>
      <c r="F45" s="1978"/>
      <c r="G45" s="1979"/>
      <c r="H45" s="444"/>
      <c r="I45" s="443"/>
      <c r="J45" s="443"/>
      <c r="K45" s="427"/>
      <c r="L45" s="447"/>
      <c r="M45" s="447"/>
      <c r="N45" s="454"/>
    </row>
    <row r="46" spans="2:14" s="457" customFormat="1" ht="31.5" customHeight="1">
      <c r="B46" s="622"/>
      <c r="C46" s="623"/>
      <c r="D46" s="1974" t="s">
        <v>458</v>
      </c>
      <c r="E46" s="1976" t="s">
        <v>1084</v>
      </c>
      <c r="F46" s="1976"/>
      <c r="G46" s="1977"/>
      <c r="H46" s="444"/>
      <c r="I46" s="443"/>
      <c r="J46" s="443"/>
      <c r="K46" s="450"/>
      <c r="L46" s="456"/>
      <c r="M46" s="456"/>
      <c r="N46" s="514"/>
    </row>
    <row r="47" spans="2:14" s="448" customFormat="1" ht="13.5" customHeight="1">
      <c r="B47" s="624"/>
      <c r="C47" s="625"/>
      <c r="D47" s="1975"/>
      <c r="E47" s="1978" t="s">
        <v>459</v>
      </c>
      <c r="F47" s="1978"/>
      <c r="G47" s="1979"/>
      <c r="H47" s="444"/>
      <c r="I47" s="443"/>
      <c r="J47" s="443"/>
      <c r="K47" s="427"/>
      <c r="L47" s="447"/>
      <c r="M47" s="447"/>
      <c r="N47" s="454"/>
    </row>
    <row r="48" spans="2:14" s="448" customFormat="1" ht="31.5" customHeight="1">
      <c r="B48" s="624"/>
      <c r="C48" s="625"/>
      <c r="D48" s="1974" t="s">
        <v>458</v>
      </c>
      <c r="E48" s="1976" t="s">
        <v>1085</v>
      </c>
      <c r="F48" s="1976"/>
      <c r="G48" s="1977"/>
      <c r="H48" s="444"/>
      <c r="I48" s="443"/>
      <c r="J48" s="443"/>
      <c r="K48" s="427"/>
      <c r="L48" s="447"/>
      <c r="M48" s="447"/>
      <c r="N48" s="454"/>
    </row>
    <row r="49" spans="2:14" s="448" customFormat="1" ht="13.5" customHeight="1">
      <c r="B49" s="624"/>
      <c r="C49" s="625"/>
      <c r="D49" s="1975"/>
      <c r="E49" s="1978" t="s">
        <v>459</v>
      </c>
      <c r="F49" s="1978"/>
      <c r="G49" s="1979"/>
      <c r="H49" s="444"/>
      <c r="I49" s="443"/>
      <c r="J49" s="443"/>
      <c r="K49" s="427"/>
      <c r="L49" s="447"/>
      <c r="M49" s="447"/>
      <c r="N49" s="454"/>
    </row>
    <row r="50" spans="2:14" s="428" customFormat="1" ht="10" customHeight="1">
      <c r="B50" s="469"/>
      <c r="C50" s="438"/>
      <c r="D50" s="438"/>
      <c r="E50" s="438"/>
      <c r="F50" s="438"/>
      <c r="G50" s="438"/>
      <c r="H50" s="438"/>
      <c r="I50" s="443"/>
      <c r="J50" s="443"/>
      <c r="K50" s="427"/>
      <c r="L50" s="447"/>
      <c r="M50" s="447"/>
      <c r="N50" s="616"/>
    </row>
    <row r="51" spans="2:14" s="428" customFormat="1" ht="19">
      <c r="B51" s="1959" t="str">
        <f>$B$1&amp;" "&amp;$B$2</f>
        <v>（様式-１２） 評価項目（４）-②</v>
      </c>
      <c r="C51" s="1960"/>
      <c r="D51" s="1960"/>
      <c r="E51" s="1960"/>
      <c r="F51" s="1961" t="str">
        <f>IF(F2="","",F2)</f>
        <v/>
      </c>
      <c r="G51" s="1961"/>
      <c r="H51" s="1961"/>
      <c r="I51" s="1961"/>
      <c r="J51" s="426"/>
      <c r="K51" s="427"/>
      <c r="L51" s="447"/>
      <c r="M51" s="447"/>
      <c r="N51" s="616"/>
    </row>
    <row r="52" spans="2:14" s="428" customFormat="1" ht="30" customHeight="1">
      <c r="B52" s="1980" t="s">
        <v>467</v>
      </c>
      <c r="C52" s="1981"/>
      <c r="D52" s="1981"/>
      <c r="E52" s="1981"/>
      <c r="F52" s="1981"/>
      <c r="G52" s="1981"/>
      <c r="H52" s="1981"/>
      <c r="I52" s="1981"/>
      <c r="J52" s="430"/>
      <c r="K52" s="427"/>
      <c r="L52" s="447"/>
      <c r="M52" s="447"/>
      <c r="N52" s="616"/>
    </row>
    <row r="53" spans="2:14" s="428" customFormat="1" ht="10" customHeight="1">
      <c r="B53" s="1982"/>
      <c r="C53" s="1982"/>
      <c r="D53" s="1982"/>
      <c r="E53" s="1982"/>
      <c r="F53" s="1982"/>
      <c r="G53" s="1982"/>
      <c r="H53" s="1982"/>
      <c r="I53" s="1982"/>
      <c r="J53" s="443"/>
      <c r="K53" s="427"/>
      <c r="L53" s="447"/>
      <c r="M53" s="447"/>
      <c r="N53" s="616"/>
    </row>
    <row r="54" spans="2:14" s="457" customFormat="1" ht="13.5" customHeight="1">
      <c r="B54" s="619" t="s">
        <v>1215</v>
      </c>
      <c r="C54" s="1983" t="s">
        <v>1086</v>
      </c>
      <c r="D54" s="1984"/>
      <c r="E54" s="1984"/>
      <c r="F54" s="1984"/>
      <c r="G54" s="1984"/>
      <c r="H54" s="613"/>
      <c r="I54" s="443"/>
      <c r="J54" s="443"/>
      <c r="K54" s="450"/>
      <c r="L54" s="456"/>
      <c r="M54" s="456"/>
      <c r="N54" s="514"/>
    </row>
    <row r="55" spans="2:14" s="457" customFormat="1" ht="27" customHeight="1">
      <c r="B55" s="466"/>
      <c r="C55" s="438"/>
      <c r="D55" s="1973" t="s">
        <v>458</v>
      </c>
      <c r="E55" s="463" t="s">
        <v>1087</v>
      </c>
      <c r="F55" s="1941" t="s">
        <v>458</v>
      </c>
      <c r="G55" s="463" t="s">
        <v>1088</v>
      </c>
      <c r="H55" s="444"/>
      <c r="I55" s="443"/>
      <c r="J55" s="443"/>
      <c r="K55" s="450"/>
      <c r="L55" s="456"/>
      <c r="M55" s="456"/>
      <c r="N55" s="514"/>
    </row>
    <row r="56" spans="2:14" s="448" customFormat="1" ht="13.5" customHeight="1">
      <c r="B56" s="459"/>
      <c r="C56" s="443"/>
      <c r="D56" s="1942"/>
      <c r="E56" s="441" t="s">
        <v>459</v>
      </c>
      <c r="F56" s="1942"/>
      <c r="G56" s="441" t="s">
        <v>459</v>
      </c>
      <c r="H56" s="444"/>
      <c r="I56" s="443"/>
      <c r="J56" s="443"/>
      <c r="K56" s="427"/>
      <c r="L56" s="447"/>
      <c r="M56" s="447"/>
      <c r="N56" s="454"/>
    </row>
    <row r="57" spans="2:14" s="457" customFormat="1" ht="31.5" customHeight="1">
      <c r="B57" s="466"/>
      <c r="C57" s="438"/>
      <c r="D57" s="1973" t="s">
        <v>458</v>
      </c>
      <c r="E57" s="463" t="s">
        <v>1089</v>
      </c>
      <c r="F57" s="1941" t="s">
        <v>458</v>
      </c>
      <c r="G57" s="463" t="s">
        <v>1068</v>
      </c>
      <c r="H57" s="444"/>
      <c r="I57" s="443"/>
      <c r="J57" s="443"/>
      <c r="K57" s="450"/>
      <c r="L57" s="456"/>
      <c r="M57" s="456"/>
      <c r="N57" s="514"/>
    </row>
    <row r="58" spans="2:14" s="448" customFormat="1" ht="13.5" customHeight="1">
      <c r="B58" s="459"/>
      <c r="C58" s="443"/>
      <c r="D58" s="1942"/>
      <c r="E58" s="441" t="s">
        <v>459</v>
      </c>
      <c r="F58" s="1942"/>
      <c r="G58" s="441" t="s">
        <v>459</v>
      </c>
      <c r="H58" s="444"/>
      <c r="I58" s="443"/>
      <c r="J58" s="443"/>
      <c r="K58" s="427"/>
      <c r="L58" s="447"/>
      <c r="M58" s="447"/>
      <c r="N58" s="454"/>
    </row>
    <row r="59" spans="2:14" s="457" customFormat="1" ht="31.5" customHeight="1">
      <c r="B59" s="466"/>
      <c r="C59" s="438"/>
      <c r="D59" s="1973" t="s">
        <v>458</v>
      </c>
      <c r="E59" s="463" t="s">
        <v>1090</v>
      </c>
      <c r="F59" s="1941" t="s">
        <v>458</v>
      </c>
      <c r="G59" s="462" t="s">
        <v>1091</v>
      </c>
      <c r="H59" s="444"/>
      <c r="I59" s="443"/>
      <c r="J59" s="443"/>
      <c r="K59" s="450"/>
      <c r="L59" s="456"/>
      <c r="M59" s="456"/>
      <c r="N59" s="514"/>
    </row>
    <row r="60" spans="2:14" s="448" customFormat="1" ht="13.5" customHeight="1">
      <c r="B60" s="459"/>
      <c r="C60" s="443"/>
      <c r="D60" s="1942"/>
      <c r="E60" s="441" t="s">
        <v>459</v>
      </c>
      <c r="F60" s="1942"/>
      <c r="G60" s="441" t="s">
        <v>459</v>
      </c>
      <c r="H60" s="444"/>
      <c r="I60" s="443"/>
      <c r="J60" s="443"/>
      <c r="K60" s="427"/>
      <c r="L60" s="447"/>
      <c r="M60" s="447"/>
      <c r="N60" s="454"/>
    </row>
    <row r="61" spans="2:14" s="448" customFormat="1" ht="31.5" customHeight="1">
      <c r="B61" s="459"/>
      <c r="C61" s="443"/>
      <c r="D61" s="1973" t="s">
        <v>458</v>
      </c>
      <c r="E61" s="470" t="s">
        <v>1092</v>
      </c>
      <c r="F61" s="436"/>
      <c r="G61" s="436"/>
      <c r="H61" s="444"/>
      <c r="I61" s="443"/>
      <c r="J61" s="443"/>
      <c r="K61" s="427"/>
      <c r="L61" s="447"/>
      <c r="M61" s="447"/>
      <c r="N61" s="454"/>
    </row>
    <row r="62" spans="2:14" s="448" customFormat="1" ht="13.5" customHeight="1">
      <c r="B62" s="459"/>
      <c r="C62" s="443"/>
      <c r="D62" s="1942"/>
      <c r="E62" s="441" t="s">
        <v>459</v>
      </c>
      <c r="F62" s="471"/>
      <c r="G62" s="472"/>
      <c r="H62" s="444"/>
      <c r="I62" s="443"/>
      <c r="J62" s="443"/>
      <c r="K62" s="427"/>
      <c r="L62" s="447"/>
      <c r="M62" s="447"/>
      <c r="N62" s="454"/>
    </row>
    <row r="63" spans="2:14" s="448" customFormat="1" ht="13.5" customHeight="1">
      <c r="B63" s="459"/>
      <c r="C63" s="443"/>
      <c r="D63" s="473"/>
      <c r="E63" s="473"/>
      <c r="F63" s="471"/>
      <c r="G63" s="472"/>
      <c r="H63" s="444"/>
      <c r="I63" s="443"/>
      <c r="J63" s="443"/>
      <c r="K63" s="427"/>
      <c r="L63" s="447"/>
      <c r="M63" s="447"/>
      <c r="N63" s="454"/>
    </row>
    <row r="64" spans="2:14" s="457" customFormat="1" ht="13.5" customHeight="1">
      <c r="B64" s="621" t="s">
        <v>1216</v>
      </c>
      <c r="C64" s="1965" t="s">
        <v>1093</v>
      </c>
      <c r="D64" s="1965"/>
      <c r="E64" s="1965"/>
      <c r="F64" s="1965"/>
      <c r="G64" s="1965"/>
      <c r="H64" s="611"/>
      <c r="I64" s="443"/>
      <c r="J64" s="443"/>
      <c r="K64" s="450"/>
      <c r="L64" s="456"/>
      <c r="M64" s="456"/>
      <c r="N64" s="514"/>
    </row>
    <row r="65" spans="2:14" s="457" customFormat="1" ht="27" customHeight="1">
      <c r="B65" s="466"/>
      <c r="C65" s="438"/>
      <c r="D65" s="1941" t="s">
        <v>458</v>
      </c>
      <c r="E65" s="463" t="s">
        <v>468</v>
      </c>
      <c r="F65" s="1941" t="s">
        <v>458</v>
      </c>
      <c r="G65" s="463" t="s">
        <v>469</v>
      </c>
      <c r="H65" s="444"/>
      <c r="I65" s="443"/>
      <c r="J65" s="443"/>
      <c r="K65" s="450"/>
      <c r="L65" s="456"/>
      <c r="M65" s="456"/>
      <c r="N65" s="514"/>
    </row>
    <row r="66" spans="2:14" s="448" customFormat="1" ht="13.5" customHeight="1">
      <c r="B66" s="459"/>
      <c r="C66" s="443"/>
      <c r="D66" s="1942"/>
      <c r="E66" s="441" t="s">
        <v>459</v>
      </c>
      <c r="F66" s="1942"/>
      <c r="G66" s="441" t="s">
        <v>459</v>
      </c>
      <c r="H66" s="444"/>
      <c r="I66" s="443"/>
      <c r="J66" s="443"/>
      <c r="K66" s="427"/>
      <c r="L66" s="447"/>
      <c r="M66" s="447"/>
      <c r="N66" s="454"/>
    </row>
    <row r="67" spans="2:14" s="457" customFormat="1" ht="27" customHeight="1">
      <c r="B67" s="466"/>
      <c r="C67" s="438"/>
      <c r="D67" s="1973" t="s">
        <v>458</v>
      </c>
      <c r="E67" s="463" t="s">
        <v>1094</v>
      </c>
      <c r="F67" s="451"/>
      <c r="G67" s="451"/>
      <c r="H67" s="451"/>
      <c r="I67" s="443"/>
      <c r="J67" s="443"/>
      <c r="K67" s="450"/>
      <c r="L67" s="456"/>
      <c r="M67" s="456"/>
      <c r="N67" s="514"/>
    </row>
    <row r="68" spans="2:14" s="448" customFormat="1" ht="13.5" customHeight="1">
      <c r="B68" s="459"/>
      <c r="C68" s="443"/>
      <c r="D68" s="1942"/>
      <c r="E68" s="441" t="s">
        <v>459</v>
      </c>
      <c r="F68" s="471"/>
      <c r="G68" s="472"/>
      <c r="H68" s="444"/>
      <c r="I68" s="443"/>
      <c r="J68" s="443"/>
      <c r="K68" s="427"/>
      <c r="L68" s="447"/>
      <c r="M68" s="447"/>
      <c r="N68" s="454"/>
    </row>
    <row r="69" spans="2:14" s="460" customFormat="1" ht="10" customHeight="1">
      <c r="B69" s="459"/>
      <c r="C69" s="444"/>
      <c r="D69" s="446"/>
      <c r="E69" s="446"/>
      <c r="F69" s="446"/>
      <c r="G69" s="446"/>
      <c r="H69" s="446"/>
      <c r="I69" s="443"/>
      <c r="J69" s="443"/>
      <c r="K69" s="450"/>
      <c r="L69" s="456"/>
      <c r="M69" s="456"/>
      <c r="N69" s="618"/>
    </row>
    <row r="70" spans="2:14" s="460" customFormat="1" ht="13.5" customHeight="1">
      <c r="B70" s="621" t="s">
        <v>1217</v>
      </c>
      <c r="C70" s="1965" t="s">
        <v>1095</v>
      </c>
      <c r="D70" s="1965"/>
      <c r="E70" s="1965"/>
      <c r="F70" s="1965"/>
      <c r="G70" s="1965"/>
      <c r="H70" s="611"/>
      <c r="I70" s="443"/>
      <c r="J70" s="443"/>
      <c r="K70" s="450"/>
      <c r="L70" s="456"/>
      <c r="M70" s="456"/>
      <c r="N70" s="618"/>
    </row>
    <row r="71" spans="2:14" s="460" customFormat="1" ht="27" customHeight="1">
      <c r="B71" s="455"/>
      <c r="C71" s="438"/>
      <c r="D71" s="1941" t="s">
        <v>458</v>
      </c>
      <c r="E71" s="474" t="s">
        <v>470</v>
      </c>
      <c r="F71" s="1941" t="s">
        <v>458</v>
      </c>
      <c r="G71" s="475" t="s">
        <v>1096</v>
      </c>
      <c r="H71" s="440"/>
      <c r="I71" s="443"/>
      <c r="J71" s="443"/>
      <c r="K71" s="450"/>
      <c r="L71" s="456"/>
      <c r="M71" s="456"/>
      <c r="N71" s="618"/>
    </row>
    <row r="72" spans="2:14" s="448" customFormat="1" ht="13.5" customHeight="1">
      <c r="B72" s="459"/>
      <c r="C72" s="443"/>
      <c r="D72" s="1942"/>
      <c r="E72" s="441" t="s">
        <v>459</v>
      </c>
      <c r="F72" s="1942"/>
      <c r="G72" s="441" t="s">
        <v>459</v>
      </c>
      <c r="H72" s="444"/>
      <c r="I72" s="443"/>
      <c r="J72" s="443"/>
      <c r="K72" s="427"/>
      <c r="L72" s="447"/>
      <c r="M72" s="447"/>
      <c r="N72" s="454"/>
    </row>
    <row r="73" spans="2:14" s="460" customFormat="1" ht="10" customHeight="1">
      <c r="B73" s="459"/>
      <c r="C73" s="444"/>
      <c r="D73" s="446"/>
      <c r="E73" s="446"/>
      <c r="F73" s="446"/>
      <c r="G73" s="446"/>
      <c r="H73" s="446"/>
      <c r="I73" s="443"/>
      <c r="J73" s="443"/>
      <c r="K73" s="450"/>
      <c r="L73" s="456"/>
      <c r="M73" s="456"/>
      <c r="N73" s="618"/>
    </row>
    <row r="74" spans="2:14" s="457" customFormat="1" ht="27" customHeight="1">
      <c r="B74" s="626" t="s">
        <v>1218</v>
      </c>
      <c r="C74" s="1965" t="s">
        <v>471</v>
      </c>
      <c r="D74" s="1965"/>
      <c r="E74" s="1965"/>
      <c r="F74" s="1965"/>
      <c r="G74" s="1965"/>
      <c r="H74" s="611"/>
      <c r="I74" s="443"/>
      <c r="J74" s="443"/>
      <c r="K74" s="450"/>
      <c r="L74" s="456"/>
      <c r="M74" s="456"/>
      <c r="N74" s="514"/>
    </row>
    <row r="75" spans="2:14" s="457" customFormat="1" ht="20.149999999999999" customHeight="1">
      <c r="B75" s="455"/>
      <c r="C75" s="438"/>
      <c r="D75" s="1966" t="s">
        <v>458</v>
      </c>
      <c r="E75" s="439" t="s">
        <v>1071</v>
      </c>
      <c r="F75" s="476" t="s">
        <v>458</v>
      </c>
      <c r="G75" s="477" t="s">
        <v>1067</v>
      </c>
      <c r="H75" s="440"/>
      <c r="I75" s="443"/>
      <c r="J75" s="443"/>
      <c r="K75" s="450"/>
      <c r="L75" s="456"/>
      <c r="M75" s="456"/>
      <c r="N75" s="514"/>
    </row>
    <row r="76" spans="2:14" s="448" customFormat="1" ht="13.5" customHeight="1">
      <c r="B76" s="461"/>
      <c r="C76" s="443"/>
      <c r="D76" s="1967"/>
      <c r="E76" s="1969" t="s">
        <v>472</v>
      </c>
      <c r="F76" s="1970"/>
      <c r="G76" s="1971"/>
      <c r="H76" s="467"/>
      <c r="I76" s="443"/>
      <c r="J76" s="443"/>
      <c r="K76" s="427"/>
      <c r="L76" s="447"/>
      <c r="M76" s="447"/>
      <c r="N76" s="454"/>
    </row>
    <row r="77" spans="2:14" s="448" customFormat="1" ht="13.5" customHeight="1">
      <c r="B77" s="459"/>
      <c r="C77" s="443"/>
      <c r="D77" s="1968"/>
      <c r="E77" s="1972" t="s">
        <v>459</v>
      </c>
      <c r="F77" s="1196"/>
      <c r="G77" s="1325"/>
      <c r="H77" s="444"/>
      <c r="I77" s="443"/>
      <c r="J77" s="443"/>
      <c r="K77" s="427"/>
      <c r="L77" s="447"/>
      <c r="M77" s="447"/>
      <c r="N77" s="454"/>
    </row>
    <row r="78" spans="2:14" s="428" customFormat="1" ht="10" customHeight="1">
      <c r="B78" s="461"/>
      <c r="C78" s="437"/>
      <c r="D78" s="437"/>
      <c r="E78" s="437"/>
      <c r="F78" s="437"/>
      <c r="G78" s="437"/>
      <c r="H78" s="437"/>
      <c r="I78" s="443"/>
      <c r="J78" s="443"/>
      <c r="K78" s="427"/>
      <c r="L78" s="447"/>
      <c r="M78" s="447"/>
      <c r="N78" s="616"/>
    </row>
    <row r="79" spans="2:14" s="428" customFormat="1">
      <c r="B79" s="627" t="s">
        <v>1219</v>
      </c>
      <c r="C79" s="1940" t="s">
        <v>1097</v>
      </c>
      <c r="D79" s="1940"/>
      <c r="E79" s="1940"/>
      <c r="F79" s="1940"/>
      <c r="G79" s="1940"/>
      <c r="H79" s="611"/>
      <c r="I79" s="443"/>
      <c r="J79" s="443"/>
      <c r="K79" s="427"/>
      <c r="L79" s="427"/>
      <c r="M79" s="427"/>
    </row>
    <row r="80" spans="2:14" s="428" customFormat="1" ht="20.149999999999999" customHeight="1">
      <c r="B80" s="478"/>
      <c r="C80" s="479"/>
      <c r="D80" s="1943" t="s">
        <v>458</v>
      </c>
      <c r="E80" s="480" t="s">
        <v>1066</v>
      </c>
      <c r="F80" s="481" t="s">
        <v>458</v>
      </c>
      <c r="G80" s="482" t="s">
        <v>1098</v>
      </c>
      <c r="H80" s="440"/>
      <c r="I80" s="443"/>
      <c r="J80" s="443"/>
      <c r="K80" s="427"/>
      <c r="L80" s="427"/>
      <c r="M80" s="427"/>
    </row>
    <row r="81" spans="2:14" s="448" customFormat="1" ht="13.5" customHeight="1">
      <c r="B81" s="478"/>
      <c r="C81" s="483"/>
      <c r="D81" s="1944"/>
      <c r="E81" s="484" t="s">
        <v>473</v>
      </c>
      <c r="F81" s="484"/>
      <c r="G81" s="485"/>
      <c r="H81" s="467"/>
      <c r="I81" s="443"/>
      <c r="J81" s="443"/>
      <c r="K81" s="427"/>
      <c r="L81" s="427"/>
      <c r="M81" s="427"/>
    </row>
    <row r="82" spans="2:14" s="448" customFormat="1" ht="13.5" customHeight="1">
      <c r="B82" s="486"/>
      <c r="C82" s="483"/>
      <c r="D82" s="1945"/>
      <c r="E82" s="1946" t="s">
        <v>459</v>
      </c>
      <c r="F82" s="1947"/>
      <c r="G82" s="1948"/>
      <c r="H82" s="444"/>
      <c r="I82" s="443"/>
      <c r="J82" s="443"/>
      <c r="K82" s="427"/>
      <c r="L82" s="447"/>
      <c r="M82" s="447"/>
    </row>
    <row r="83" spans="2:14" s="428" customFormat="1" ht="10" customHeight="1">
      <c r="B83" s="478"/>
      <c r="C83" s="489"/>
      <c r="D83" s="489"/>
      <c r="E83" s="489"/>
      <c r="F83" s="489"/>
      <c r="G83" s="489"/>
      <c r="H83" s="437"/>
      <c r="I83" s="443"/>
      <c r="J83" s="443"/>
      <c r="K83" s="427"/>
      <c r="L83" s="447"/>
      <c r="M83" s="447"/>
    </row>
    <row r="84" spans="2:14" s="428" customFormat="1" ht="13.5" customHeight="1">
      <c r="B84" s="627" t="s">
        <v>1220</v>
      </c>
      <c r="C84" s="1940" t="s">
        <v>1099</v>
      </c>
      <c r="D84" s="1940"/>
      <c r="E84" s="1940"/>
      <c r="F84" s="1940"/>
      <c r="G84" s="1940"/>
      <c r="H84" s="611"/>
      <c r="I84" s="490"/>
      <c r="J84" s="491"/>
      <c r="K84" s="427"/>
      <c r="L84" s="447"/>
      <c r="M84" s="447"/>
    </row>
    <row r="85" spans="2:14" s="428" customFormat="1" ht="20.149999999999999" customHeight="1">
      <c r="B85" s="492"/>
      <c r="C85" s="479"/>
      <c r="D85" s="1943" t="s">
        <v>458</v>
      </c>
      <c r="E85" s="480" t="s">
        <v>1066</v>
      </c>
      <c r="F85" s="481" t="s">
        <v>458</v>
      </c>
      <c r="G85" s="482" t="s">
        <v>1098</v>
      </c>
      <c r="H85" s="440"/>
      <c r="I85" s="443"/>
      <c r="J85" s="443"/>
      <c r="K85" s="427"/>
      <c r="L85" s="447"/>
      <c r="M85" s="447"/>
    </row>
    <row r="86" spans="2:14" s="448" customFormat="1" ht="13.5" customHeight="1">
      <c r="B86" s="492"/>
      <c r="C86" s="483"/>
      <c r="D86" s="1944"/>
      <c r="E86" s="484" t="s">
        <v>473</v>
      </c>
      <c r="F86" s="484"/>
      <c r="G86" s="485"/>
      <c r="H86" s="467"/>
      <c r="I86" s="490"/>
      <c r="J86" s="491"/>
      <c r="K86" s="427"/>
      <c r="L86" s="447"/>
      <c r="M86" s="447"/>
    </row>
    <row r="87" spans="2:14" s="448" customFormat="1" ht="13.5" customHeight="1">
      <c r="B87" s="486"/>
      <c r="C87" s="483"/>
      <c r="D87" s="1945"/>
      <c r="E87" s="1946" t="s">
        <v>459</v>
      </c>
      <c r="F87" s="1947"/>
      <c r="G87" s="1948"/>
      <c r="H87" s="444"/>
      <c r="I87" s="443"/>
      <c r="J87" s="443"/>
      <c r="K87" s="427"/>
      <c r="L87" s="447"/>
      <c r="M87" s="447"/>
    </row>
    <row r="88" spans="2:14" s="428" customFormat="1" ht="10" customHeight="1">
      <c r="B88" s="478"/>
      <c r="C88" s="489"/>
      <c r="D88" s="489"/>
      <c r="E88" s="489"/>
      <c r="F88" s="489"/>
      <c r="G88" s="489"/>
      <c r="H88" s="437"/>
      <c r="I88" s="443"/>
      <c r="J88" s="443"/>
      <c r="K88" s="427"/>
      <c r="L88" s="447"/>
      <c r="M88" s="447"/>
    </row>
    <row r="89" spans="2:14" s="428" customFormat="1" ht="13.5" customHeight="1">
      <c r="B89" s="626" t="s">
        <v>1221</v>
      </c>
      <c r="C89" s="1940" t="s">
        <v>1100</v>
      </c>
      <c r="D89" s="1940"/>
      <c r="E89" s="1940"/>
      <c r="F89" s="1940"/>
      <c r="G89" s="1940"/>
      <c r="H89" s="611"/>
      <c r="I89" s="490"/>
      <c r="J89" s="491"/>
      <c r="K89" s="427"/>
      <c r="L89" s="447"/>
      <c r="M89" s="447"/>
    </row>
    <row r="90" spans="2:14" s="428" customFormat="1" ht="20.149999999999999" customHeight="1">
      <c r="B90" s="492"/>
      <c r="C90" s="479"/>
      <c r="D90" s="1943" t="s">
        <v>458</v>
      </c>
      <c r="E90" s="480" t="s">
        <v>1066</v>
      </c>
      <c r="F90" s="481" t="s">
        <v>458</v>
      </c>
      <c r="G90" s="482" t="s">
        <v>1098</v>
      </c>
      <c r="H90" s="440"/>
      <c r="I90" s="443"/>
      <c r="J90" s="443"/>
      <c r="K90" s="427"/>
      <c r="L90" s="447"/>
      <c r="M90" s="447"/>
    </row>
    <row r="91" spans="2:14" s="448" customFormat="1" ht="13.5" customHeight="1">
      <c r="B91" s="492"/>
      <c r="C91" s="483"/>
      <c r="D91" s="1944"/>
      <c r="E91" s="484" t="s">
        <v>473</v>
      </c>
      <c r="F91" s="484"/>
      <c r="G91" s="485"/>
      <c r="H91" s="467"/>
      <c r="I91" s="490"/>
      <c r="J91" s="491"/>
      <c r="K91" s="427"/>
      <c r="L91" s="447"/>
      <c r="M91" s="447"/>
    </row>
    <row r="92" spans="2:14" s="448" customFormat="1" ht="13.5" customHeight="1">
      <c r="B92" s="486"/>
      <c r="C92" s="483"/>
      <c r="D92" s="1945"/>
      <c r="E92" s="1946" t="s">
        <v>459</v>
      </c>
      <c r="F92" s="1947"/>
      <c r="G92" s="1948"/>
      <c r="H92" s="444"/>
      <c r="I92" s="443"/>
      <c r="J92" s="443"/>
      <c r="K92" s="427"/>
      <c r="L92" s="447"/>
      <c r="M92" s="447"/>
    </row>
    <row r="93" spans="2:14" s="428" customFormat="1" ht="10" customHeight="1">
      <c r="B93" s="493"/>
      <c r="C93" s="479"/>
      <c r="D93" s="494"/>
      <c r="E93" s="495"/>
      <c r="F93" s="496"/>
      <c r="G93" s="497"/>
      <c r="H93" s="498"/>
      <c r="I93" s="443"/>
      <c r="J93" s="443"/>
      <c r="K93" s="427"/>
      <c r="L93" s="447"/>
      <c r="M93" s="447"/>
      <c r="N93" s="616"/>
    </row>
    <row r="94" spans="2:14" s="457" customFormat="1" ht="13.5" customHeight="1">
      <c r="B94" s="627" t="s">
        <v>1074</v>
      </c>
      <c r="C94" s="1940" t="s">
        <v>1101</v>
      </c>
      <c r="D94" s="1940"/>
      <c r="E94" s="1940"/>
      <c r="F94" s="1940"/>
      <c r="G94" s="1940"/>
      <c r="H94" s="611"/>
      <c r="I94" s="443"/>
      <c r="J94" s="443"/>
      <c r="K94" s="450"/>
      <c r="L94" s="456"/>
      <c r="M94" s="456"/>
      <c r="N94" s="514"/>
    </row>
    <row r="95" spans="2:14" s="457" customFormat="1" ht="20.149999999999999" customHeight="1">
      <c r="B95" s="499"/>
      <c r="C95" s="500"/>
      <c r="D95" s="1941" t="s">
        <v>458</v>
      </c>
      <c r="E95" s="501" t="s">
        <v>474</v>
      </c>
      <c r="F95" s="1941" t="s">
        <v>458</v>
      </c>
      <c r="G95" s="501" t="s">
        <v>475</v>
      </c>
      <c r="H95" s="444"/>
      <c r="I95" s="443"/>
      <c r="J95" s="443"/>
      <c r="K95" s="450"/>
      <c r="L95" s="456"/>
      <c r="M95" s="456"/>
      <c r="N95" s="514"/>
    </row>
    <row r="96" spans="2:14" s="448" customFormat="1" ht="13.5" customHeight="1">
      <c r="B96" s="486"/>
      <c r="C96" s="483"/>
      <c r="D96" s="1942"/>
      <c r="E96" s="502" t="s">
        <v>459</v>
      </c>
      <c r="F96" s="1942"/>
      <c r="G96" s="502" t="s">
        <v>459</v>
      </c>
      <c r="H96" s="444"/>
      <c r="I96" s="443"/>
      <c r="J96" s="443"/>
      <c r="K96" s="427"/>
      <c r="L96" s="447"/>
      <c r="M96" s="447"/>
      <c r="N96" s="454"/>
    </row>
    <row r="97" spans="2:14" s="457" customFormat="1" ht="20.149999999999999" customHeight="1">
      <c r="B97" s="499"/>
      <c r="C97" s="500"/>
      <c r="D97" s="1941" t="s">
        <v>458</v>
      </c>
      <c r="E97" s="501" t="s">
        <v>476</v>
      </c>
      <c r="F97" s="1941" t="s">
        <v>458</v>
      </c>
      <c r="G97" s="501" t="s">
        <v>477</v>
      </c>
      <c r="H97" s="444"/>
      <c r="I97" s="443"/>
      <c r="J97" s="443"/>
      <c r="K97" s="450"/>
      <c r="L97" s="456"/>
      <c r="M97" s="456"/>
      <c r="N97" s="514"/>
    </row>
    <row r="98" spans="2:14" s="448" customFormat="1" ht="13.5" customHeight="1">
      <c r="B98" s="486"/>
      <c r="C98" s="483"/>
      <c r="D98" s="1942"/>
      <c r="E98" s="502" t="s">
        <v>459</v>
      </c>
      <c r="F98" s="1942"/>
      <c r="G98" s="502" t="s">
        <v>459</v>
      </c>
      <c r="H98" s="444"/>
      <c r="I98" s="443"/>
      <c r="J98" s="443"/>
      <c r="K98" s="427"/>
      <c r="L98" s="447"/>
      <c r="M98" s="447"/>
      <c r="N98" s="454"/>
    </row>
    <row r="99" spans="2:14" s="457" customFormat="1" ht="20.149999999999999" customHeight="1">
      <c r="B99" s="499"/>
      <c r="C99" s="500"/>
      <c r="D99" s="1941" t="s">
        <v>458</v>
      </c>
      <c r="E99" s="501" t="s">
        <v>478</v>
      </c>
      <c r="F99" s="1941" t="s">
        <v>458</v>
      </c>
      <c r="G99" s="501" t="s">
        <v>479</v>
      </c>
      <c r="H99" s="444"/>
      <c r="I99" s="443"/>
      <c r="J99" s="443"/>
      <c r="K99" s="450"/>
      <c r="L99" s="456"/>
      <c r="M99" s="456"/>
      <c r="N99" s="514"/>
    </row>
    <row r="100" spans="2:14" s="448" customFormat="1" ht="13.5" customHeight="1">
      <c r="B100" s="486"/>
      <c r="C100" s="483"/>
      <c r="D100" s="1942"/>
      <c r="E100" s="502" t="s">
        <v>459</v>
      </c>
      <c r="F100" s="1942"/>
      <c r="G100" s="502" t="s">
        <v>459</v>
      </c>
      <c r="H100" s="444"/>
      <c r="I100" s="443"/>
      <c r="J100" s="443"/>
      <c r="K100" s="427"/>
      <c r="L100" s="447"/>
      <c r="M100" s="447"/>
      <c r="N100" s="454"/>
    </row>
    <row r="101" spans="2:14" s="448" customFormat="1" ht="27" customHeight="1">
      <c r="B101" s="486"/>
      <c r="C101" s="483"/>
      <c r="D101" s="1941" t="s">
        <v>458</v>
      </c>
      <c r="E101" s="501" t="s">
        <v>1102</v>
      </c>
      <c r="F101" s="503"/>
      <c r="G101" s="488"/>
      <c r="H101" s="444"/>
      <c r="I101" s="443"/>
      <c r="J101" s="443"/>
      <c r="K101" s="427"/>
      <c r="L101" s="447"/>
      <c r="M101" s="447"/>
      <c r="N101" s="454"/>
    </row>
    <row r="102" spans="2:14" s="448" customFormat="1" ht="13.5" customHeight="1">
      <c r="B102" s="487"/>
      <c r="C102" s="483"/>
      <c r="D102" s="1942"/>
      <c r="E102" s="502" t="s">
        <v>459</v>
      </c>
      <c r="F102" s="488"/>
      <c r="G102" s="488"/>
      <c r="H102" s="445"/>
      <c r="I102" s="446"/>
      <c r="J102" s="444"/>
      <c r="K102" s="427"/>
      <c r="L102" s="447"/>
      <c r="M102" s="447"/>
      <c r="N102" s="454"/>
    </row>
    <row r="103" spans="2:14" s="457" customFormat="1" ht="39" customHeight="1">
      <c r="B103" s="504"/>
      <c r="C103" s="500"/>
      <c r="D103" s="1956" t="s">
        <v>1103</v>
      </c>
      <c r="E103" s="1957"/>
      <c r="F103" s="1957"/>
      <c r="G103" s="1958"/>
      <c r="H103" s="445"/>
      <c r="I103" s="443"/>
      <c r="J103" s="443"/>
      <c r="K103" s="450"/>
      <c r="L103" s="447"/>
      <c r="M103" s="447"/>
      <c r="N103" s="514"/>
    </row>
    <row r="104" spans="2:14" s="428" customFormat="1" ht="10.5" customHeight="1">
      <c r="B104" s="493"/>
      <c r="C104" s="479"/>
      <c r="D104" s="494"/>
      <c r="E104" s="495"/>
      <c r="F104" s="496"/>
      <c r="G104" s="497"/>
      <c r="H104" s="498"/>
      <c r="I104" s="443"/>
      <c r="J104" s="443"/>
      <c r="K104" s="427"/>
      <c r="L104" s="447"/>
      <c r="M104" s="447"/>
      <c r="N104" s="616"/>
    </row>
    <row r="105" spans="2:14" s="428" customFormat="1" ht="19">
      <c r="B105" s="1959" t="str">
        <f>$B$1&amp;" "&amp;$B$2</f>
        <v>（様式-１２） 評価項目（４）-②</v>
      </c>
      <c r="C105" s="1960"/>
      <c r="D105" s="1960"/>
      <c r="E105" s="1960"/>
      <c r="F105" s="1961" t="str">
        <f>IF(F2="","",F2)</f>
        <v/>
      </c>
      <c r="G105" s="1961"/>
      <c r="H105" s="1961"/>
      <c r="I105" s="1961"/>
      <c r="J105" s="426"/>
      <c r="K105" s="427"/>
      <c r="L105" s="447"/>
      <c r="M105" s="447"/>
      <c r="N105" s="616"/>
    </row>
    <row r="106" spans="2:14" s="428" customFormat="1" ht="30" customHeight="1">
      <c r="B106" s="1962" t="s">
        <v>1104</v>
      </c>
      <c r="C106" s="1963"/>
      <c r="D106" s="1963"/>
      <c r="E106" s="1963"/>
      <c r="F106" s="1963"/>
      <c r="G106" s="1963"/>
      <c r="H106" s="1963"/>
      <c r="I106" s="1963"/>
      <c r="J106" s="430"/>
      <c r="K106" s="427"/>
      <c r="L106" s="447"/>
      <c r="M106" s="447"/>
      <c r="N106" s="616"/>
    </row>
    <row r="107" spans="2:14" s="428" customFormat="1" ht="10" customHeight="1">
      <c r="B107" s="1964"/>
      <c r="C107" s="1964"/>
      <c r="D107" s="1964"/>
      <c r="E107" s="1964"/>
      <c r="F107" s="1964"/>
      <c r="G107" s="1964"/>
      <c r="H107" s="1964"/>
      <c r="I107" s="1964"/>
      <c r="J107" s="443"/>
      <c r="K107" s="427"/>
      <c r="L107" s="447"/>
      <c r="M107" s="447"/>
      <c r="N107" s="616"/>
    </row>
    <row r="108" spans="2:14" s="457" customFormat="1" ht="27" customHeight="1">
      <c r="B108" s="626" t="s">
        <v>1222</v>
      </c>
      <c r="C108" s="1940" t="s">
        <v>480</v>
      </c>
      <c r="D108" s="1940"/>
      <c r="E108" s="1940"/>
      <c r="F108" s="1940"/>
      <c r="G108" s="1940"/>
      <c r="H108" s="611"/>
      <c r="I108" s="443"/>
      <c r="J108" s="443"/>
      <c r="K108" s="450"/>
      <c r="L108" s="456"/>
      <c r="M108" s="456"/>
      <c r="N108" s="514"/>
    </row>
    <row r="109" spans="2:14" s="457" customFormat="1" ht="66" customHeight="1">
      <c r="B109" s="455"/>
      <c r="C109" s="505"/>
      <c r="D109" s="1933" t="s">
        <v>458</v>
      </c>
      <c r="E109" s="1934" t="s">
        <v>481</v>
      </c>
      <c r="F109" s="1935"/>
      <c r="G109" s="1936"/>
      <c r="H109" s="440"/>
      <c r="I109" s="443"/>
      <c r="J109" s="443"/>
      <c r="K109" s="450"/>
      <c r="L109" s="456"/>
      <c r="M109" s="456"/>
      <c r="N109" s="514"/>
    </row>
    <row r="110" spans="2:14" s="457" customFormat="1" ht="67.5" customHeight="1">
      <c r="B110" s="455"/>
      <c r="C110" s="505"/>
      <c r="D110" s="1116"/>
      <c r="E110" s="1937" t="s">
        <v>482</v>
      </c>
      <c r="F110" s="1938"/>
      <c r="G110" s="1939"/>
      <c r="H110" s="440"/>
      <c r="I110" s="443"/>
      <c r="J110" s="443"/>
      <c r="K110" s="450"/>
      <c r="L110" s="450"/>
      <c r="M110" s="450"/>
    </row>
    <row r="111" spans="2:14" s="428" customFormat="1" ht="10" customHeight="1">
      <c r="B111" s="466"/>
      <c r="C111" s="433"/>
      <c r="D111" s="433"/>
      <c r="E111" s="433"/>
      <c r="F111" s="433"/>
      <c r="G111" s="467"/>
      <c r="H111" s="467"/>
      <c r="I111" s="443"/>
      <c r="J111" s="443"/>
      <c r="K111" s="450"/>
      <c r="L111" s="450"/>
      <c r="M111" s="427"/>
    </row>
    <row r="112" spans="2:14" s="457" customFormat="1" ht="16.5" hidden="1">
      <c r="B112" s="469"/>
      <c r="C112" s="438"/>
      <c r="D112" s="436"/>
      <c r="E112" s="506" t="s">
        <v>1236</v>
      </c>
      <c r="F112" s="1949" t="s">
        <v>1223</v>
      </c>
      <c r="G112" s="1950"/>
      <c r="H112" s="507"/>
      <c r="I112" s="443"/>
      <c r="J112" s="443"/>
      <c r="K112" s="508"/>
      <c r="L112" s="508"/>
      <c r="M112" s="508"/>
    </row>
    <row r="113" spans="2:13" s="457" customFormat="1" ht="10" customHeight="1" thickBot="1">
      <c r="B113" s="455"/>
      <c r="C113" s="438"/>
      <c r="D113" s="438"/>
      <c r="E113" s="438"/>
      <c r="F113" s="438"/>
      <c r="G113" s="467"/>
      <c r="H113" s="467"/>
      <c r="I113" s="443"/>
      <c r="J113" s="443"/>
      <c r="K113" s="450"/>
      <c r="L113" s="450"/>
      <c r="M113" s="450"/>
    </row>
    <row r="114" spans="2:13" s="457" customFormat="1" ht="36" customHeight="1" thickBot="1">
      <c r="B114" s="455"/>
      <c r="C114" s="438"/>
      <c r="D114" s="509" t="s">
        <v>1105</v>
      </c>
      <c r="E114" s="510" t="s">
        <v>1224</v>
      </c>
      <c r="F114" s="1951" t="str">
        <f>IF(F112="ＯＫ！",IF((COUNTIF(D10,"■")+COUNTIF(D17:F21,"■")+COUNTIF(D27,"■")+COUNTIF(D34:F48,"■")+COUNTIF(D55:F71,"■")+COUNTIF(D75:D90,"■")+COUNTIF(D95:F101,"■")+COUNTIF(D109,"■"))&gt;=1,"ＯＫ！","ＮＯ！"),"ＮＯ！")</f>
        <v>ＮＯ！</v>
      </c>
      <c r="G114" s="1952"/>
      <c r="H114" s="511"/>
      <c r="I114" s="443"/>
      <c r="J114" s="443"/>
      <c r="K114" s="450"/>
      <c r="L114" s="450"/>
      <c r="M114" s="450"/>
    </row>
    <row r="115" spans="2:13" s="428" customFormat="1" ht="10" customHeight="1">
      <c r="B115" s="512"/>
      <c r="E115" s="1953" t="s">
        <v>1225</v>
      </c>
      <c r="F115" s="1954"/>
      <c r="G115" s="1954"/>
      <c r="J115" s="434"/>
      <c r="K115" s="427"/>
      <c r="L115" s="450"/>
      <c r="M115" s="450"/>
    </row>
    <row r="116" spans="2:13" s="428" customFormat="1" ht="40.5" customHeight="1">
      <c r="B116" s="513"/>
      <c r="E116" s="1955"/>
      <c r="F116" s="1955"/>
      <c r="G116" s="1955"/>
      <c r="J116" s="434"/>
      <c r="K116" s="427"/>
      <c r="L116" s="427"/>
      <c r="M116" s="427"/>
    </row>
  </sheetData>
  <mergeCells count="93">
    <mergeCell ref="B3:I3"/>
    <mergeCell ref="F4:I4"/>
    <mergeCell ref="B5:I6"/>
    <mergeCell ref="C7:G7"/>
    <mergeCell ref="C9:G9"/>
    <mergeCell ref="D10:D12"/>
    <mergeCell ref="F10:F12"/>
    <mergeCell ref="G10:G12"/>
    <mergeCell ref="D14:G14"/>
    <mergeCell ref="C16:G16"/>
    <mergeCell ref="D17:D18"/>
    <mergeCell ref="F17:F18"/>
    <mergeCell ref="D19:D20"/>
    <mergeCell ref="F19:F20"/>
    <mergeCell ref="D38:D39"/>
    <mergeCell ref="E38:G38"/>
    <mergeCell ref="D21:D22"/>
    <mergeCell ref="F21:F22"/>
    <mergeCell ref="D24:G24"/>
    <mergeCell ref="C26:G26"/>
    <mergeCell ref="D27:D29"/>
    <mergeCell ref="F27:F29"/>
    <mergeCell ref="G27:G29"/>
    <mergeCell ref="D31:G31"/>
    <mergeCell ref="C33:G33"/>
    <mergeCell ref="D34:D35"/>
    <mergeCell ref="F34:F35"/>
    <mergeCell ref="D36:D37"/>
    <mergeCell ref="C41:G41"/>
    <mergeCell ref="D42:D43"/>
    <mergeCell ref="E42:G42"/>
    <mergeCell ref="E43:G43"/>
    <mergeCell ref="D44:D45"/>
    <mergeCell ref="E44:G44"/>
    <mergeCell ref="E45:G45"/>
    <mergeCell ref="D46:D47"/>
    <mergeCell ref="E46:G46"/>
    <mergeCell ref="E47:G47"/>
    <mergeCell ref="D48:D49"/>
    <mergeCell ref="E48:G48"/>
    <mergeCell ref="E49:G49"/>
    <mergeCell ref="C64:G64"/>
    <mergeCell ref="B51:E51"/>
    <mergeCell ref="F51:I51"/>
    <mergeCell ref="B52:I53"/>
    <mergeCell ref="C54:G54"/>
    <mergeCell ref="D55:D56"/>
    <mergeCell ref="F55:F56"/>
    <mergeCell ref="D57:D58"/>
    <mergeCell ref="F57:F58"/>
    <mergeCell ref="D59:D60"/>
    <mergeCell ref="F59:F60"/>
    <mergeCell ref="D61:D62"/>
    <mergeCell ref="D65:D66"/>
    <mergeCell ref="F65:F66"/>
    <mergeCell ref="D67:D68"/>
    <mergeCell ref="C70:G70"/>
    <mergeCell ref="D71:D72"/>
    <mergeCell ref="F71:F72"/>
    <mergeCell ref="D90:D92"/>
    <mergeCell ref="E92:G92"/>
    <mergeCell ref="C74:G74"/>
    <mergeCell ref="D75:D77"/>
    <mergeCell ref="E76:G76"/>
    <mergeCell ref="E77:G77"/>
    <mergeCell ref="C79:G79"/>
    <mergeCell ref="D80:D82"/>
    <mergeCell ref="E82:G82"/>
    <mergeCell ref="F112:G112"/>
    <mergeCell ref="F114:G114"/>
    <mergeCell ref="E115:G116"/>
    <mergeCell ref="D101:D102"/>
    <mergeCell ref="D103:G103"/>
    <mergeCell ref="B105:E105"/>
    <mergeCell ref="F105:I105"/>
    <mergeCell ref="B106:I107"/>
    <mergeCell ref="C108:G108"/>
    <mergeCell ref="F1:I1"/>
    <mergeCell ref="F2:I2"/>
    <mergeCell ref="D109:D110"/>
    <mergeCell ref="E109:G109"/>
    <mergeCell ref="E110:G110"/>
    <mergeCell ref="C94:G94"/>
    <mergeCell ref="D95:D96"/>
    <mergeCell ref="F95:F96"/>
    <mergeCell ref="D97:D98"/>
    <mergeCell ref="F97:F98"/>
    <mergeCell ref="D99:D100"/>
    <mergeCell ref="F99:F100"/>
    <mergeCell ref="C84:G84"/>
    <mergeCell ref="D85:D87"/>
    <mergeCell ref="E87:G87"/>
    <mergeCell ref="C89:G89"/>
  </mergeCells>
  <phoneticPr fontId="2"/>
  <dataValidations xWindow="211" yWindow="468" count="4">
    <dataValidation type="list" allowBlank="1" showInputMessage="1" showErrorMessage="1" error="□：制度がない_x000a_■：制度がある　　のどちらかを選択して下さい。" prompt="制度がある場合は■を、制度がない場合は□を選択して下さい。" sqref="D109:D110 WBT101 IZ57 SV57 ACR57 AMN57 AWJ57 BGF57 BQB57 BZX57 CJT57 CTP57 DDL57 DNH57 DXD57 EGZ57 EQV57 FAR57 FKN57 FUJ57 GEF57 GOB57 GXX57 HHT57 HRP57 IBL57 ILH57 IVD57 JEZ57 JOV57 JYR57 KIN57 KSJ57 LCF57 LMB57 LVX57 MFT57 MPP57 MZL57 NJH57 NTD57 OCZ57 OMV57 OWR57 PGN57 PQJ57 QAF57 QKB57 QTX57 RDT57 RNP57 RXL57 SHH57 SRD57 TAZ57 TKV57 TUR57 UEN57 UOJ57 UYF57 VIB57 VRX57 WBT57 WLP57 WVL57 RDT101 IZ97 SV97 ACR97 AMN97 AWJ97 BGF97 BQB97 BZX97 CJT97 CTP97 DDL97 DNH97 DXD97 EGZ97 EQV97 FAR97 FKN97 FUJ97 GEF97 GOB97 GXX97 HHT97 HRP97 IBL97 ILH97 IVD97 JEZ97 JOV97 JYR97 KIN97 KSJ97 LCF97 LMB97 LVX97 MFT97 MPP97 MZL97 NJH97 NTD97 OCZ97 OMV97 OWR97 PGN97 PQJ97 QAF97 QKB97 QTX97 RDT97 RNP97 RXL97 SHH97 SRD97 TAZ97 TKV97 TUR97 UEN97 UOJ97 UYF97 VIB97 VRX97 WBT97 WLP97 WVL97 WVL101 TAZ101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SHH101 JB71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PGN101 IZ109 SV109 ACR109 AMN109 AWJ109 BGF109 BQB109 BZX109 CJT109 CTP109 DDL109 DNH109 DXD109 EGZ109 EQV109 FAR109 FKN109 FUJ109 GEF109 GOB109 GXX109 HHT109 HRP109 IBL109 ILH109 IVD109 JEZ109 JOV109 JYR109 KIN109 KSJ109 LCF109 LMB109 LVX109 MFT109 MPP109 MZL109 NJH109 NTD109 OCZ109 OMV109 OWR109 PGN109 PQJ109 QAF109 QKB109 QTX109 RDT109 RNP109 RXL109 SHH109 SRD109 TAZ109 TKV109 TUR109 UEN109 UOJ109 UYF109 VIB109 VRX109 WBT109 WLP109 WVL109 VIB101 IZ61 SV61 ACR61 AMN61 AWJ61 BGF61 BQB61 BZX61 CJT61 CTP61 DDL61 DNH61 DXD61 EGZ61 EQV61 FAR61 FKN61 FUJ61 GEF61 GOB61 GXX61 HHT61 HRP61 IBL61 ILH61 IVD61 JEZ61 JOV61 JYR61 KIN61 KSJ61 LCF61 LMB61 LVX61 MFT61 MPP61 MZL61 NJH61 NTD61 OCZ61 OMV61 OWR61 PGN61 PQJ61 QAF61 QKB61 QTX61 RDT61 RNP61 RXL61 SHH61 SRD61 TAZ61 TKV61 TUR61 UEN61 UOJ61 UYF61 VIB61 VRX61 WBT61 WLP61 WVL61 VRX101 IZ59 SV59 ACR59 AMN59 AWJ59 BGF59 BQB59 BZX59 CJT59 CTP59 DDL59 DNH59 DXD59 EGZ59 EQV59 FAR59 FKN59 FUJ59 GEF59 GOB59 GXX59 HHT59 HRP59 IBL59 ILH59 IVD59 JEZ59 JOV59 JYR59 KIN59 KSJ59 LCF59 LMB59 LVX59 MFT59 MPP59 MZL59 NJH59 NTD59 OCZ59 OMV59 OWR59 PGN59 PQJ59 QAF59 QKB59 QTX59 RDT59 RNP59 RXL59 SHH59 SRD59 TAZ59 TKV59 TUR59 UEN59 UOJ59 UYF59 VIB59 VRX59 WBT59 WLP59 WVL59 WLP101 IZ55 SV55 ACR55 AMN55 AWJ55 BGF55 BQB55 BZX55 CJT55 CTP55 DDL55 DNH55 DXD55 EGZ55 EQV55 FAR55 FKN55 FUJ55 GEF55 GOB55 GXX55 HHT55 HRP55 IBL55 ILH55 IVD55 JEZ55 JOV55 JYR55 KIN55 KSJ55 LCF55 LMB55 LVX55 MFT55 MPP55 MZL55 NJH55 NTD55 OCZ55 OMV55 OWR55 PGN55 PQJ55 QAF55 QKB55 QTX55 RDT55 RNP55 RXL55 SHH55 SRD55 TAZ55 TKV55 TUR55 UEN55 UOJ55 UYF55 VIB55 VRX55 WBT55 WLP55 WVL55 UOJ101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UYF101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UEN101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TUR101 IZ65 SV65 ACR65 AMN65 AWJ65 BGF65 BQB65 BZX65 CJT65 CTP65 DDL65 DNH65 DXD65 EGZ65 EQV65 FAR65 FKN65 FUJ65 GEF65 GOB65 GXX65 HHT65 HRP65 IBL65 ILH65 IVD65 JEZ65 JOV65 JYR65 KIN65 KSJ65 LCF65 LMB65 LVX65 MFT65 MPP65 MZL65 NJH65 NTD65 OCZ65 OMV65 OWR65 PGN65 PQJ65 QAF65 QKB65 QTX65 RDT65 RNP65 RXL65 SHH65 SRD65 TAZ65 TKV65 TUR65 UEN65 UOJ65 UYF65 VIB65 VRX65 WBT65 WLP65 WVL65 TKV101 IZ67 SV67 ACR67 AMN67 AWJ67 BGF67 BQB67 BZX67 CJT67 CTP67 DDL67 DNH67 DXD67 EGZ67 EQV67 FAR67 FKN67 FUJ67 GEF67 GOB67 GXX67 HHT67 HRP67 IBL67 ILH67 IVD67 JEZ67 JOV67 JYR67 KIN67 KSJ67 LCF67 LMB67 LVX67 MFT67 MPP67 MZL67 NJH67 NTD67 OCZ67 OMV67 OWR67 PGN67 PQJ67 QAF67 QKB67 QTX67 RDT67 RNP67 RXL67 SHH67 SRD67 TAZ67 TKV67 TUR67 UEN67 UOJ67 UYF67 VIB67 VRX67 WBT67 WLP67 WVL67 SRD101 IZ71 SV71 ACR71 AMN71 AWJ71 BGF71 BQB71 BZX71 CJT71 CTP71 DDL71 DNH71 DXD71 EGZ71 EQV71 FAR71 FKN71 FUJ71 GEF71 GOB71 GXX71 HHT71 HRP71 IBL71 ILH71 IVD71 JEZ71 JOV71 JYR71 KIN71 KSJ71 LCF71 LMB71 LVX71 MFT71 MPP71 MZL71 NJH71 NTD71 OCZ71 OMV71 OWR71 PGN71 PQJ71 QAF71 QKB71 QTX71 RDT71 RNP71 RXL71 SHH71 SRD71 TAZ71 TKV71 TUR71 UEN71 UOJ71 UYF71 VIB71 VRX71 WBT71 WLP71 WVL71 RNP101 JB95 SX95 ACT95 AMP95 AWL95 BGH95 BQD95 BZZ95 CJV95 CTR95 DDN95 DNJ95 DXF95 EHB95 EQX95 FAT95 FKP95 FUL95 GEH95 GOD95 GXZ95 HHV95 HRR95 IBN95 ILJ95 IVF95 JFB95 JOX95 JYT95 KIP95 KSL95 LCH95 LMD95 LVZ95 MFV95 MPR95 MZN95 NJJ95 NTF95 ODB95 OMX95 OWT95 PGP95 PQL95 QAH95 QKD95 QTZ95 RDV95 RNR95 RXN95 SHJ95 SRF95 TBB95 TKX95 TUT95 UEP95 UOL95 UYH95 VID95 VRZ95 WBV95 WLR95 WVN95 RXL101 IZ95 SV95 ACR95 AMN95 AWJ95 BGF95 BQB95 BZX95 CJT95 CTP95 DDL95 DNH95 DXD95 EGZ95 EQV95 FAR95 FKN95 FUJ95 GEF95 GOB95 GXX95 HHT95 HRP95 IBL95 ILH95 IVD95 JEZ95 JOV95 JYR95 KIN95 KSJ95 LCF95 LMB95 LVX95 MFT95 MPP95 MZL95 NJH95 NTD95 OCZ95 OMV95 OWR95 PGN95 PQJ95 QAF95 QKB95 QTX95 RDT95 RNP95 RXL95 SHH95 SRD95 TAZ95 TKV95 TUR95 UEN95 UOJ95 UYF95 VIB95 VRX95 WBT95 WLP95 WVL95 QAF101 JB97 SX97 ACT97 AMP97 AWL97 BGH97 BQD97 BZZ97 CJV97 CTR97 DDN97 DNJ97 DXF97 EHB97 EQX97 FAT97 FKP97 FUL97 GEH97 GOD97 GXZ97 HHV97 HRR97 IBN97 ILJ97 IVF97 JFB97 JOX97 JYT97 KIP97 KSL97 LCH97 LMD97 LVZ97 MFV97 MPR97 MZN97 NJJ97 NTF97 ODB97 OMX97 OWT97 PGP97 PQL97 QAH97 QKD97 QTZ97 RDV97 RNR97 RXN97 SHJ97 SRF97 TBB97 TKX97 TUT97 UEP97 UOL97 UYH97 VID97 VRZ97 WBV97 WLR97 WVN97 QTX101 IZ99 SV99 ACR99 AMN99 AWJ99 BGF99 BQB99 BZX99 CJT99 CTP99 DDL99 DNH99 DXD99 EGZ99 EQV99 FAR99 FKN99 FUJ99 GEF99 GOB99 GXX99 HHT99 HRP99 IBL99 ILH99 IVD99 JEZ99 JOV99 JYR99 KIN99 KSJ99 LCF99 LMB99 LVX99 MFT99 MPP99 MZL99 NJH99 NTD99 OCZ99 OMV99 OWR99 PGN99 PQJ99 QAF99 QKB99 QTX99 RDT99 RNP99 RXL99 SHH99 SRD99 TAZ99 TKV99 TUR99 UEN99 UOJ99 UYF99 VIB99 VRX99 WBT99 WLP99 WVL99 PQJ101 JB99 SX99 ACT99 AMP99 AWL99 BGH99 BQD99 BZZ99 CJV99 CTR99 DDN99 DNJ99 DXF99 EHB99 EQX99 FAT99 FKP99 FUL99 GEH99 GOD99 GXZ99 HHV99 HRR99 IBN99 ILJ99 IVF99 JFB99 JOX99 JYT99 KIP99 KSL99 LCH99 LMD99 LVZ99 MFV99 MPR99 MZN99 NJJ99 NTF99 ODB99 OMX99 OWT99 PGP99 PQL99 QAH99 QKD99 QTZ99 RDV99 RNR99 RXN99 SHJ99 SRF99 TBB99 TKX99 TUT99 UEP99 UOL99 UYH99 VID99 VRZ99 WBV99 WLR99 WVN99 QKB101 IZ101 SV101 ACR101 AMN101 AWJ101 BGF101 BQB101 BZX101 CJT101 CTP101 DDL101 DNH101 DXD101 EGZ101 EQV101 FAR101 FKN101 FUJ101 GEF101 GOB101 GXX101 HHT101 HRP101 IBL101 ILH101 IVD101 JEZ101 JOV101 JYR101 KIN101 KSJ101 LCF101 LMB101 LVX101 MFT101 MPP101 MZL101 NJH101 NTD101 OCZ101 OMV101 OWR101 IZ44 SV44 ACR44 AMN44 AWJ44 BGF44 BQB44 BZX44 CJT44 CTP44 DDL44 DNH44 DXD44 EGZ44 EQV44 FAR44 FKN44 FUJ44 GEF44 GOB44 GXX44 HHT44 HRP44 IBL44 ILH44 IVD44 JEZ44 JOV44 JYR44 KIN44 KSJ44 LCF44 LMB44 LVX44 MFT44 MPP44 MZL44 NJH44 NTD44 OCZ44 OMV44 OWR44 PGN44 PQJ44 QAF44 QKB44 QTX44 RDT44 RNP44 RXL44 SHH44 SRD44 TAZ44 TKV44 TUR44 UEN44 UOJ44 UYF44 VIB44 VRX44 WBT44 WLP44 WVL44 IZ48 SV48 ACR48 AMN48 AWJ48 BGF48 BQB48 BZX48 CJT48 CTP48 DDL48 DNH48 DXD48 EGZ48 EQV48 FAR48 FKN48 FUJ48 GEF48 GOB48 GXX48 HHT48 HRP48 IBL48 ILH48 IVD48 JEZ48 JOV48 JYR48 KIN48 KSJ48 LCF48 LMB48 LVX48 MFT48 MPP48 MZL48 NJH48 NTD48 OCZ48 OMV48 OWR48 PGN48 PQJ48 QAF48 QKB48 QTX48 RDT48 RNP48 RXL48 SHH48 SRD48 TAZ48 TKV48 TUR48 UEN48 UOJ48 UYF48 VIB48 VRX48 WBT48 WLP48 WVL48 IZ46 SV46 ACR46 AMN46 AWJ46 BGF46 BQB46 BZX46 CJT46 CTP46 DDL46 DNH46 DXD46 EGZ46 EQV46 FAR46 FKN46 FUJ46 GEF46 GOB46 GXX46 HHT46 HRP46 IBL46 ILH46 IVD46 JEZ46 JOV46 JYR46 KIN46 KSJ46 LCF46 LMB46 LVX46 MFT46 MPP46 MZL46 NJH46 NTD46 OCZ46 OMV46 OWR46 PGN46 PQJ46 QAF46 QKB46 QTX46 RDT46 RNP46 RXL46 SHH46 SRD46 TAZ46 TKV46 TUR46 UEN46 UOJ46 UYF46 VIB46 VRX46 WBT46 WLP46 WVL46 IZ42 SV42 ACR42 AMN42 AWJ42 BGF42 BQB42 BZX42 CJT42 CTP42 DDL42 DNH42 DXD42 EGZ42 EQV42 FAR42 FKN42 FUJ42 GEF42 GOB42 GXX42 HHT42 HRP42 IBL42 ILH42 IVD42 JEZ42 JOV42 JYR42 KIN42 KSJ42 LCF42 LMB42 LVX42 MFT42 MPP42 MZL42 NJH42 NTD42 OCZ42 OMV42 OWR42 PGN42 PQJ42 QAF42 QKB42 QTX42 RDT42 RNP42 RXL42 SHH42 SRD42 TAZ42 TKV42 TUR42 UEN42 UOJ42 UYF42 VIB42 VRX42 WBT42 WLP42 WVL4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D42:D49 F55:F60 D55:D62 F65:F66 D65:D68 D71:D72 F71:F72 F95:F100 D95:D102">
      <formula1>"□,■"</formula1>
    </dataValidation>
    <dataValidation type="list" allowBlank="1" showInputMessage="1" showErrorMessage="1" error="□：該当しない_x000a_■：該当する　　のどちらかを選択して下さい。" prompt="該当する場合は■を、該当しない場合は□を選択して下さい。" sqref="D75:D77 D80:D82 D85:D87 D90:D92 IZ75 SV75 ACR75 AMN75 AWJ75 BGF75 BQB75 BZX75 CJT75 CTP75 DDL75 DNH75 DXD75 EGZ75 EQV75 FAR75 FKN75 FUJ75 GEF75 GOB75 GXX75 HHT75 HRP75 IBL75 ILH75 IVD75 JEZ75 JOV75 JYR75 KIN75 KSJ75 LCF75 LMB75 LVX75 MFT75 MPP75 MZL75 NJH75 NTD75 OCZ75 OMV75 OWR75 PGN75 PQJ75 QAF75 QKB75 QTX75 RDT75 RNP75 RXL75 SHH75 SRD75 TAZ75 TKV75 TUR75 UEN75 UOJ75 UYF75 VIB75 VRX75 WBT75 WLP75 WVL75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JB27 SX27 ACT27 AMP27 AWL27 BGH27 BQD27 BZZ27 CJV27 CTR27 DDN27 DNJ27 DXF27 EHB27 EQX27 FAT27 FKP27 FUL27 GEH27 GOD27 GXZ27 HHV27 HRR27 IBN27 ILJ27 IVF27 JFB27 JOX27 JYT27 KIP27 KSL27 LCH27 LMD27 LVZ27 MFV27 MPR27 MZN27 NJJ27 NTF27 ODB27 OMX27 OWT27 PGP27 PQL27 QAH27 QKD27 QTZ27 RDV27 RNR27 RXN27 SHJ27 SRF27 TBB27 TKX27 TUT27 UEP27 UOL27 UYH27 VID27 VRZ27 WBV27 WLR27 WVN27 IZ27 SV27 ACR27 AMN27 AWJ27 BGF27 BQB27 BZX27 CJT27 CTP27 DDL27 DNH27 DXD27 EGZ27 EQV27 FAR27 FKN27 FUJ27 GEF27 GOB27 GXX27 HHT27 HRP27 IBL27 ILH27 IVD27 JEZ27 JOV27 JYR27 KIN27 KSJ27 LCF27 LMB27 LVX27 MFT27 MPP27 MZL27 NJH27 NTD27 OCZ27 OMV27 OWR27 PGN27 PQJ27 QAF27 QKB27 QTX27 RDT27 RNP27 RXL27 SHH27 SRD27 TAZ27 TKV27 TUR27 UEN27 UOJ27 UYF27 VIB27 VRX27 WBT27 WLP27 WVL27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IZ38 SV38 ACR38 AMN38 AWJ38 BGF38 BQB38 BZX38 CJT38 CTP38 DDL38 DNH38 DXD38 EGZ38 EQV38 FAR38 FKN38 FUJ38 GEF38 GOB38 GXX38 HHT38 HRP38 IBL38 ILH38 IVD38 JEZ38 JOV38 JYR38 KIN38 KSJ38 LCF38 LMB38 LVX38 MFT38 MPP38 MZL38 NJH38 NTD38 OCZ38 OMV38 OWR38 PGN38 PQJ38 QAF38 QKB38 QTX38 RDT38 RNP38 RXL38 SHH38 SRD38 TAZ38 TKV38 TUR38 UEN38 UOJ38 UYF38 VIB38 VRX38 WBT38 WLP38 WVL38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F75 IZ80 SV80 ACR80 AMN80 AWJ80 BGF80 BQB80 BZX80 CJT80 CTP80 DDL80 DNH80 DXD80 EGZ80 EQV80 FAR80 FKN80 FUJ80 GEF80 GOB80 GXX80 HHT80 HRP80 IBL80 ILH80 IVD80 JEZ80 JOV80 JYR80 KIN80 KSJ80 LCF80 LMB80 LVX80 MFT80 MPP80 MZL80 NJH80 NTD80 OCZ80 OMV80 OWR80 PGN80 PQJ80 QAF80 QKB80 QTX80 RDT80 RNP80 RXL80 SHH80 SRD80 TAZ80 TKV80 TUR80 UEN80 UOJ80 UYF80 VIB80 VRX80 WBT80 WLP80 WVL80 F80 JB80 SX80 ACT80 AMP80 AWL80 BGH80 BQD80 BZZ80 CJV80 CTR80 DDN80 DNJ80 DXF80 EHB80 EQX80 FAT80 FKP80 FUL80 GEH80 GOD80 GXZ80 HHV80 HRR80 IBN80 ILJ80 IVF80 JFB80 JOX80 JYT80 KIP80 KSL80 LCH80 LMD80 LVZ80 MFV80 MPR80 MZN80 NJJ80 NTF80 ODB80 OMX80 OWT80 PGP80 PQL80 QAH80 QKD80 QTZ80 RDV80 RNR80 RXN80 SHJ80 SRF80 TBB80 TKX80 TUT80 UEP80 UOL80 UYH80 VID80 VRZ80 WBV80 WLR80 WVN80 IZ85 SV85 ACR85 AMN85 AWJ85 BGF85 BQB85 BZX85 CJT85 CTP85 DDL85 DNH85 DXD85 EGZ85 EQV85 FAR85 FKN85 FUJ85 GEF85 GOB85 GXX85 HHT85 HRP85 IBL85 ILH85 IVD85 JEZ85 JOV85 JYR85 KIN85 KSJ85 LCF85 LMB85 LVX85 MFT85 MPP85 MZL85 NJH85 NTD85 OCZ85 OMV85 OWR85 PGN85 PQJ85 QAF85 QKB85 QTX85 RDT85 RNP85 RXL85 SHH85 SRD85 TAZ85 TKV85 TUR85 UEN85 UOJ85 UYF85 VIB85 VRX85 WBT85 WLP85 WVL85 F85 JB85 SX85 ACT85 AMP85 AWL85 BGH85 BQD85 BZZ85 CJV85 CTR85 DDN85 DNJ85 DXF85 EHB85 EQX85 FAT85 FKP85 FUL85 GEH85 GOD85 GXZ85 HHV85 HRR85 IBN85 ILJ85 IVF85 JFB85 JOX85 JYT85 KIP85 KSL85 LCH85 LMD85 LVZ85 MFV85 MPR85 MZN85 NJJ85 NTF85 ODB85 OMX85 OWT85 PGP85 PQL85 QAH85 QKD85 QTZ85 RDV85 RNR85 RXN85 SHJ85 SRF85 TBB85 TKX85 TUT85 UEP85 UOL85 UYH85 VID85 VRZ85 WBV85 WLR85 WVN85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F90 JB90 SX90 ACT90 AMP90 AWL90 BGH90 BQD90 BZZ90 CJV90 CTR90 DDN90 DNJ90 DXF90 EHB90 EQX90 FAT90 FKP90 FUL90 GEH90 GOD90 GXZ90 HHV90 HRR90 IBN90 ILJ90 IVF90 JFB90 JOX90 JYT90 KIP90 KSL90 LCH90 LMD90 LVZ90 MFV90 MPR90 MZN90 NJJ90 NTF90 ODB90 OMX90 OWT90 PGP90 PQL90 QAH90 QKD90 QTZ90 RDV90 RNR90 RXN90 SHJ90 SRF90 TBB90 TKX90 TUT90 UEP90 UOL90 UYH90 VID90 VRZ90 WBV90 WLR90 WVN90 WVL34 WLP34 WBT34 VRX34 VIB34 UYF34 UOJ34 UEN34 TUR34 TKV34 TAZ34 SRD34 SHH34 RXL34 RNP34 RDT34 QTX34 QKB34 QAF34 PQJ34 PGN34 OWR34 OMV34 OCZ34 NTD34 NJH34 MZL34 MPP34 MFT34 LVX34 LMB34 LCF34 KSJ34 KIN34 JYR34 JOV34 JEZ34 IVD34 ILH34 IBL34 HRP34 HHT34 GXX34 GOB34 GEF34 FUJ34 FKN34 FAR34 EQV34 EGZ34 DXD34 DNH34 DDL34 CTP34 CJT34 BZX34 BQB34 BGF34 AWJ34 AMN34 ACR34 SV34 IZ34 D10:D12 F10:F12 D17:D22 F17:F22 D27:D29 F27:F29 D34:D39 F34:F35">
      <formula1>"□,■"</formula1>
    </dataValidation>
    <dataValidation imeMode="off" allowBlank="1" showInputMessage="1" showErrorMessage="1" sqref="E2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dataValidation imeMode="on" allowBlank="1" showInputMessage="1" showErrorMessage="1" sqref="G97 JC97 SY97 ACU97 AMQ97 AWM97 BGI97 BQE97 CAA97 CJW97 CTS97 DDO97 DNK97 DXG97 EHC97 EQY97 FAU97 FKQ97 FUM97 GEI97 GOE97 GYA97 HHW97 HRS97 IBO97 ILK97 IVG97 JFC97 JOY97 JYU97 KIQ97 KSM97 LCI97 LME97 LWA97 MFW97 MPS97 MZO97 NJK97 NTG97 ODC97 OMY97 OWU97 PGQ97 PQM97 QAI97 QKE97 QUA97 RDW97 RNS97 RXO97 SHK97 SRG97 TBC97 TKY97 TUU97 UEQ97 UOM97 UYI97 VIE97 VSA97 WBW97 WLS97 WVO97 E99 JA99 SW99 ACS99 AMO99 AWK99 BGG99 BQC99 BZY99 CJU99 CTQ99 DDM99 DNI99 DXE99 EHA99 EQW99 FAS99 FKO99 FUK99 GEG99 GOC99 GXY99 HHU99 HRQ99 IBM99 ILI99 IVE99 JFA99 JOW99 JYS99 KIO99 KSK99 LCG99 LMC99 LVY99 MFU99 MPQ99 MZM99 NJI99 NTE99 ODA99 OMW99 OWS99 PGO99 PQK99 QAG99 QKC99 QTY99 RDU99 RNQ99 RXM99 SHI99 SRE99 TBA99 TKW99 TUS99 UEO99 UOK99 UYG99 VIC99 VRY99 WBU99 WLQ99 WVM99 E38:G38 JA38:JC38 SW38:SY38 ACS38:ACU38 AMO38:AMQ38 AWK38:AWM38 BGG38:BGI38 BQC38:BQE38 BZY38:CAA38 CJU38:CJW38 CTQ38:CTS38 DDM38:DDO38 DNI38:DNK38 DXE38:DXG38 EHA38:EHC38 EQW38:EQY38 FAS38:FAU38 FKO38:FKQ38 FUK38:FUM38 GEG38:GEI38 GOC38:GOE38 GXY38:GYA38 HHU38:HHW38 HRQ38:HRS38 IBM38:IBO38 ILI38:ILK38 IVE38:IVG38 JFA38:JFC38 JOW38:JOY38 JYS38:JYU38 KIO38:KIQ38 KSK38:KSM38 LCG38:LCI38 LMC38:LME38 LVY38:LWA38 MFU38:MFW38 MPQ38:MPS38 MZM38:MZO38 NJI38:NJK38 NTE38:NTG38 ODA38:ODC38 OMW38:OMY38 OWS38:OWU38 PGO38:PGQ38 PQK38:PQM38 QAG38:QAI38 QKC38:QKE38 QTY38:QUA38 RDU38:RDW38 RNQ38:RNS38 RXM38:RXO38 SHI38:SHK38 SRE38:SRG38 TBA38:TBC38 TKW38:TKY38 TUS38:TUU38 UEO38:UEQ38 UOK38:UOM38 UYG38:UYI38 VIC38:VIE38 VRY38:VSA38 WBU38:WBW38 WLQ38:WLS38 WVM38:WVO38 E76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E109:E110 JA109:JA110 SW109:SW110 ACS109:ACS110 AMO109:AMO110 AWK109:AWK110 BGG109:BGG110 BQC109:BQC110 BZY109:BZY110 CJU109:CJU110 CTQ109:CTQ110 DDM109:DDM110 DNI109:DNI110 DXE109:DXE110 EHA109:EHA110 EQW109:EQW110 FAS109:FAS110 FKO109:FKO110 FUK109:FUK110 GEG109:GEG110 GOC109:GOC110 GXY109:GXY110 HHU109:HHU110 HRQ109:HRQ110 IBM109:IBM110 ILI109:ILI110 IVE109:IVE110 JFA109:JFA110 JOW109:JOW110 JYS109:JYS110 KIO109:KIO110 KSK109:KSK110 LCG109:LCG110 LMC109:LMC110 LVY109:LVY110 MFU109:MFU110 MPQ109:MPQ110 MZM109:MZM110 NJI109:NJI110 NTE109:NTE110 ODA109:ODA110 OMW109:OMW110 OWS109:OWS110 PGO109:PGO110 PQK109:PQK110 QAG109:QAG110 QKC109:QKC110 QTY109:QTY110 RDU109:RDU110 RNQ109:RNQ110 RXM109:RXM110 SHI109:SHI110 SRE109:SRE110 TBA109:TBA110 TKW109:TKW110 TUS109:TUS110 UEO109:UEO110 UOK109:UOK110 UYG109:UYG110 VIC109:VIC110 VRY109:VRY110 WBU109:WBU110 WLQ109:WLQ110 WVM109:WVM110 E95 JA95 SW95 ACS95 AMO95 AWK95 BGG95 BQC95 BZY95 CJU95 CTQ95 DDM95 DNI95 DXE95 EHA95 EQW95 FAS95 FKO95 FUK95 GEG95 GOC95 GXY95 HHU95 HRQ95 IBM95 ILI95 IVE95 JFA95 JOW95 JYS95 KIO95 KSK95 LCG95 LMC95 LVY95 MFU95 MPQ95 MZM95 NJI95 NTE95 ODA95 OMW95 OWS95 PGO95 PQK95 QAG95 QKC95 QTY95 RDU95 RNQ95 RXM95 SHI95 SRE95 TBA95 TKW95 TUS95 UEO95 UOK95 UYG95 VIC95 VRY95 WBU95 WLQ95 WVM95 G95 JC95 SY95 ACU95 AMQ95 AWM95 BGI95 BQE95 CAA95 CJW95 CTS95 DDO95 DNK95 DXG95 EHC95 EQY95 FAU95 FKQ95 FUM95 GEI95 GOE95 GYA95 HHW95 HRS95 IBO95 ILK95 IVG95 JFC95 JOY95 JYU95 KIQ95 KSM95 LCI95 LME95 LWA95 MFW95 MPS95 MZO95 NJK95 NTG95 ODC95 OMY95 OWU95 PGQ95 PQM95 QAI95 QKE95 QUA95 RDW95 RNS95 RXO95 SHK95 SRG95 TBC95 TKY95 TUU95 UEQ95 UOM95 UYI95 VIE95 VSA95 WBW95 WLS95 WVO95 E97 JA97 SW97 ACS97 AMO97 AWK97 BGG97 BQC97 BZY97 CJU97 CTQ97 DDM97 DNI97 DXE97 EHA97 EQW97 FAS97 FKO97 FUK97 GEG97 GOC97 GXY97 HHU97 HRQ97 IBM97 ILI97 IVE97 JFA97 JOW97 JYS97 KIO97 KSK97 LCG97 LMC97 LVY97 MFU97 MPQ97 MZM97 NJI97 NTE97 ODA97 OMW97 OWS97 PGO97 PQK97 QAG97 QKC97 QTY97 RDU97 RNQ97 RXM97 SHI97 SRE97 TBA97 TKW97 TUS97 UEO97 UOK97 UYG97 VIC97 VRY97 WBU97 WLQ97 WVM97 G99 JC99 SY99 ACU99 AMQ99 AWM99 BGI99 BQE99 CAA99 CJW99 CTS99 DDO99 DNK99 DXG99 EHC99 EQY99 FAU99 FKQ99 FUM99 GEI99 GOE99 GYA99 HHW99 HRS99 IBO99 ILK99 IVG99 JFC99 JOY99 JYU99 KIQ99 KSM99 LCI99 LME99 LWA99 MFW99 MPS99 MZO99 NJK99 NTG99 ODC99 OMY99 OWU99 PGQ99 PQM99 QAI99 QKE99 QUA99 RDW99 RNS99 RXO99 SHK99 SRG99 TBC99 TKY99 TUU99 UEQ99 UOM99 UYI99 VIE99 VSA99 WBW99 WLS99 WVO99 E101 JA101 SW101 ACS101 AMO101 AWK101 BGG101 BQC101 BZY101 CJU101 CTQ101 DDM101 DNI101 DXE101 EHA101 EQW101 FAS101 FKO101 FUK101 GEG101 GOC101 GXY101 HHU101 HRQ101 IBM101 ILI101 IVE101 JFA101 JOW101 JYS101 KIO101 KSK101 LCG101 LMC101 LVY101 MFU101 MPQ101 MZM101 NJI101 NTE101 ODA101 OMW101 OWS101 PGO101 PQK101 QAG101 QKC101 QTY101 RDU101 RNQ101 RXM101 SHI101 SRE101 TBA101 TKW101 TUS101 UEO101 UOK101 UYG101 VIC101 VRY101 WBU101 WLQ101 WVM101 E81:G81 JA81:JC81 SW81:SY81 ACS81:ACU81 AMO81:AMQ81 AWK81:AWM81 BGG81:BGI81 BQC81:BQE81 BZY81:CAA81 CJU81:CJW81 CTQ81:CTS81 DDM81:DDO81 DNI81:DNK81 DXE81:DXG81 EHA81:EHC81 EQW81:EQY81 FAS81:FAU81 FKO81:FKQ81 FUK81:FUM81 GEG81:GEI81 GOC81:GOE81 GXY81:GYA81 HHU81:HHW81 HRQ81:HRS81 IBM81:IBO81 ILI81:ILK81 IVE81:IVG81 JFA81:JFC81 JOW81:JOY81 JYS81:JYU81 KIO81:KIQ81 KSK81:KSM81 LCG81:LCI81 LMC81:LME81 LVY81:LWA81 MFU81:MFW81 MPQ81:MPS81 MZM81:MZO81 NJI81:NJK81 NTE81:NTG81 ODA81:ODC81 OMW81:OMY81 OWS81:OWU81 PGO81:PGQ81 PQK81:PQM81 QAG81:QAI81 QKC81:QKE81 QTY81:QUA81 RDU81:RDW81 RNQ81:RNS81 RXM81:RXO81 SHI81:SHK81 SRE81:SRG81 TBA81:TBC81 TKW81:TKY81 TUS81:TUU81 UEO81:UEQ81 UOK81:UOM81 UYG81:UYI81 VIC81:VIE81 VRY81:VSA81 WBU81:WBW81 WLQ81:WLS81 WVM81:WVO81 E86:G86 JA86:JC86 SW86:SY86 ACS86:ACU86 AMO86:AMQ86 AWK86:AWM86 BGG86:BGI86 BQC86:BQE86 BZY86:CAA86 CJU86:CJW86 CTQ86:CTS86 DDM86:DDO86 DNI86:DNK86 DXE86:DXG86 EHA86:EHC86 EQW86:EQY86 FAS86:FAU86 FKO86:FKQ86 FUK86:FUM86 GEG86:GEI86 GOC86:GOE86 GXY86:GYA86 HHU86:HHW86 HRQ86:HRS86 IBM86:IBO86 ILI86:ILK86 IVE86:IVG86 JFA86:JFC86 JOW86:JOY86 JYS86:JYU86 KIO86:KIQ86 KSK86:KSM86 LCG86:LCI86 LMC86:LME86 LVY86:LWA86 MFU86:MFW86 MPQ86:MPS86 MZM86:MZO86 NJI86:NJK86 NTE86:NTG86 ODA86:ODC86 OMW86:OMY86 OWS86:OWU86 PGO86:PGQ86 PQK86:PQM86 QAG86:QAI86 QKC86:QKE86 QTY86:QUA86 RDU86:RDW86 RNQ86:RNS86 RXM86:RXO86 SHI86:SHK86 SRE86:SRG86 TBA86:TBC86 TKW86:TKY86 TUS86:TUU86 UEO86:UEQ86 UOK86:UOM86 UYG86:UYI86 VIC86:VIE86 VRY86:VSA86 WBU86:WBW86 WLQ86:WLS86 WVM86:WVO86 E91:G91 JA91:JC91 SW91:SY91 ACS91:ACU91 AMO91:AMQ91 AWK91:AWM91 BGG91:BGI91 BQC91:BQE91 BZY91:CAA91 CJU91:CJW91 CTQ91:CTS91 DDM91:DDO91 DNI91:DNK91 DXE91:DXG91 EHA91:EHC91 EQW91:EQY91 FAS91:FAU91 FKO91:FKQ91 FUK91:FUM91 GEG91:GEI91 GOC91:GOE91 GXY91:GYA91 HHU91:HHW91 HRQ91:HRS91 IBM91:IBO91 ILI91:ILK91 IVE91:IVG91 JFA91:JFC91 JOW91:JOY91 JYS91:JYU91 KIO91:KIQ91 KSK91:KSM91 LCG91:LCI91 LMC91:LME91 LVY91:LWA91 MFU91:MFW91 MPQ91:MPS91 MZM91:MZO91 NJI91:NJK91 NTE91:NTG91 ODA91:ODC91 OMW91:OMY91 OWS91:OWU91 PGO91:PGQ91 PQK91:PQM91 QAG91:QAI91 QKC91:QKE91 QTY91:QUA91 RDU91:RDW91 RNQ91:RNS91 RXM91:RXO91 SHI91:SHK91 SRE91:SRG91 TBA91:TBC91 TKW91:TKY91 TUS91:TUU91 UEO91:UEQ91 UOK91:UOM91 UYG91:UYI91 VIC91:VIE91 VRY91:VSA91 WBU91:WBW91 WLQ91:WLS91 WVM91:WVO91"/>
  </dataValidations>
  <printOptions horizontalCentered="1"/>
  <pageMargins left="0.70866141732283472" right="0.70866141732283472" top="0.74803149606299213" bottom="0.55118110236220474" header="0.31496062992125984" footer="0.31496062992125984"/>
  <pageSetup paperSize="9" scale="77" orientation="portrait" r:id="rId1"/>
  <rowBreaks count="2" manualBreakCount="2">
    <brk id="50" min="1" max="8" man="1"/>
    <brk id="104" min="1" max="8" man="1"/>
  </rowBreaks>
  <colBreaks count="1" manualBreakCount="1">
    <brk id="9" max="146"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N116"/>
  <sheetViews>
    <sheetView view="pageBreakPreview" zoomScaleNormal="100" zoomScaleSheetLayoutView="100" workbookViewId="0">
      <selection activeCell="L56" sqref="L56"/>
    </sheetView>
  </sheetViews>
  <sheetFormatPr defaultColWidth="9" defaultRowHeight="13"/>
  <cols>
    <col min="1" max="1" width="5.6328125" style="6" customWidth="1"/>
    <col min="2" max="2" width="5.26953125" style="6" customWidth="1"/>
    <col min="3" max="3" width="2.6328125" style="6" customWidth="1"/>
    <col min="4" max="4" width="2.453125" style="6" customWidth="1"/>
    <col min="5" max="5" width="44.6328125" style="6" customWidth="1"/>
    <col min="6" max="6" width="2.453125" style="6" customWidth="1"/>
    <col min="7" max="7" width="44.6328125" style="6" customWidth="1"/>
    <col min="8" max="8" width="1.26953125" style="6" customWidth="1"/>
    <col min="9" max="9" width="3.90625" style="6" customWidth="1"/>
    <col min="10" max="16384" width="9" style="6"/>
  </cols>
  <sheetData>
    <row r="1" spans="2:14" s="428" customFormat="1" ht="15" customHeight="1">
      <c r="B1" s="423" t="str">
        <f>CONCATENATE("（様式-",INDEX(発注者入力シート!$B$36:$G$45,MATCH(発注者入力シート!N16,発注者入力シート!$C$36:$C$45,0),4),"）")</f>
        <v>（様式-１２）</v>
      </c>
      <c r="C1" s="424"/>
      <c r="D1" s="424"/>
      <c r="E1" s="424"/>
      <c r="F1" s="1931" t="s">
        <v>804</v>
      </c>
      <c r="G1" s="1931"/>
      <c r="H1" s="1931"/>
      <c r="I1" s="1931"/>
      <c r="J1" s="426"/>
      <c r="K1" s="427"/>
      <c r="L1" s="427"/>
      <c r="M1" s="427"/>
    </row>
    <row r="2" spans="2:14" s="428" customFormat="1" ht="15" customHeight="1">
      <c r="B2" s="423" t="str">
        <f>CONCATENATE("評価項目",INDEX(発注者入力シート!$B$36:$G$45,MATCH(発注者入力シート!N16,発注者入力シート!$C$36:$C$45,0),5),"-",INDEX(発注者入力シート!$B$36:$G$45,MATCH(発注者入力シート!N16,発注者入力シート!$C$36:$C$45,0),6))</f>
        <v>評価項目（４）-②</v>
      </c>
      <c r="C2" s="424"/>
      <c r="D2" s="424"/>
      <c r="E2" s="424"/>
      <c r="F2" s="1932" t="str">
        <f>IF(企業入力シート!C33="","",企業入力シート!C33)</f>
        <v/>
      </c>
      <c r="G2" s="1932"/>
      <c r="H2" s="1932"/>
      <c r="I2" s="1932"/>
      <c r="J2" s="426"/>
      <c r="K2" s="427"/>
      <c r="L2" s="427"/>
      <c r="M2" s="427"/>
    </row>
    <row r="3" spans="2:14" s="428" customFormat="1" ht="40.5" customHeight="1">
      <c r="B3" s="1996" t="s">
        <v>1445</v>
      </c>
      <c r="C3" s="1997"/>
      <c r="D3" s="1997"/>
      <c r="E3" s="1997"/>
      <c r="F3" s="1997"/>
      <c r="G3" s="1997"/>
      <c r="H3" s="1997"/>
      <c r="I3" s="1997"/>
      <c r="J3" s="426"/>
      <c r="K3" s="426"/>
      <c r="L3" s="427"/>
      <c r="M3" s="427"/>
    </row>
    <row r="4" spans="2:14" s="428" customFormat="1" ht="18.75" customHeight="1">
      <c r="B4" s="429"/>
      <c r="C4" s="425"/>
      <c r="D4" s="425"/>
      <c r="E4" s="615" t="s">
        <v>1106</v>
      </c>
      <c r="F4" s="1961" t="str">
        <f>IF(企業入力シート!C5="","",企業入力シート!C5)</f>
        <v>○○共同企業体</v>
      </c>
      <c r="G4" s="1961"/>
      <c r="H4" s="1961"/>
      <c r="I4" s="1961"/>
      <c r="J4" s="426"/>
      <c r="K4" s="426"/>
      <c r="L4" s="427"/>
      <c r="M4" s="427"/>
    </row>
    <row r="5" spans="2:14" s="428" customFormat="1" ht="30" customHeight="1">
      <c r="B5" s="1980" t="s">
        <v>460</v>
      </c>
      <c r="C5" s="1981"/>
      <c r="D5" s="1981"/>
      <c r="E5" s="1981"/>
      <c r="F5" s="1981"/>
      <c r="G5" s="1981"/>
      <c r="H5" s="1981"/>
      <c r="I5" s="1981"/>
      <c r="J5" s="430"/>
      <c r="K5" s="427"/>
      <c r="L5" s="447"/>
      <c r="M5" s="447"/>
      <c r="N5" s="616"/>
    </row>
    <row r="6" spans="2:14" s="428" customFormat="1" ht="10" customHeight="1">
      <c r="B6" s="1982"/>
      <c r="C6" s="1982"/>
      <c r="D6" s="1982"/>
      <c r="E6" s="1982"/>
      <c r="F6" s="1982"/>
      <c r="G6" s="1982"/>
      <c r="H6" s="1982"/>
      <c r="I6" s="1982"/>
      <c r="J6" s="431"/>
      <c r="K6" s="427"/>
      <c r="L6" s="447"/>
      <c r="M6" s="447"/>
      <c r="N6" s="616"/>
    </row>
    <row r="7" spans="2:14" s="428" customFormat="1" ht="54" customHeight="1">
      <c r="B7" s="432"/>
      <c r="C7" s="1998" t="s">
        <v>1226</v>
      </c>
      <c r="D7" s="1999"/>
      <c r="E7" s="1999"/>
      <c r="F7" s="1999"/>
      <c r="G7" s="2000"/>
      <c r="H7" s="433"/>
      <c r="I7" s="433"/>
      <c r="J7" s="434"/>
      <c r="K7" s="427"/>
      <c r="L7" s="447"/>
      <c r="M7" s="447"/>
      <c r="N7" s="616"/>
    </row>
    <row r="8" spans="2:14" s="428" customFormat="1" ht="10" customHeight="1">
      <c r="B8" s="435"/>
      <c r="C8" s="443"/>
      <c r="D8" s="443"/>
      <c r="E8" s="443"/>
      <c r="F8" s="443"/>
      <c r="G8" s="446"/>
      <c r="H8" s="446"/>
      <c r="I8" s="446"/>
      <c r="J8" s="444"/>
      <c r="K8" s="427"/>
      <c r="L8" s="447"/>
      <c r="M8" s="447"/>
      <c r="N8" s="616"/>
    </row>
    <row r="9" spans="2:14" s="428" customFormat="1">
      <c r="B9" s="617" t="s">
        <v>1227</v>
      </c>
      <c r="C9" s="1991" t="s">
        <v>461</v>
      </c>
      <c r="D9" s="1991"/>
      <c r="E9" s="1991"/>
      <c r="F9" s="1991"/>
      <c r="G9" s="1991"/>
      <c r="H9" s="611"/>
      <c r="I9" s="446"/>
      <c r="J9" s="444"/>
      <c r="K9" s="427"/>
      <c r="L9" s="447"/>
      <c r="M9" s="447"/>
      <c r="N9" s="616"/>
    </row>
    <row r="10" spans="2:14" s="457" customFormat="1" ht="13.5" customHeight="1">
      <c r="B10" s="455"/>
      <c r="C10" s="438"/>
      <c r="D10" s="1941" t="s">
        <v>458</v>
      </c>
      <c r="E10" s="439" t="s">
        <v>1066</v>
      </c>
      <c r="F10" s="1941" t="s">
        <v>458</v>
      </c>
      <c r="G10" s="1992" t="s">
        <v>1067</v>
      </c>
      <c r="H10" s="440"/>
      <c r="I10" s="446"/>
      <c r="J10" s="444"/>
      <c r="K10" s="450"/>
      <c r="L10" s="456"/>
      <c r="M10" s="456"/>
      <c r="N10" s="514"/>
    </row>
    <row r="11" spans="2:14" s="448" customFormat="1" ht="13.5" customHeight="1">
      <c r="B11" s="442"/>
      <c r="D11" s="1322"/>
      <c r="E11" s="458" t="s">
        <v>462</v>
      </c>
      <c r="F11" s="1322"/>
      <c r="G11" s="1993"/>
      <c r="H11" s="612"/>
      <c r="I11" s="446"/>
      <c r="J11" s="444"/>
      <c r="K11" s="427"/>
      <c r="L11" s="447"/>
      <c r="M11" s="447"/>
      <c r="N11" s="454"/>
    </row>
    <row r="12" spans="2:14" s="448" customFormat="1" ht="13.5" customHeight="1">
      <c r="B12" s="442"/>
      <c r="D12" s="1324"/>
      <c r="E12" s="441" t="s">
        <v>459</v>
      </c>
      <c r="F12" s="1324"/>
      <c r="G12" s="1994"/>
      <c r="H12" s="612"/>
      <c r="I12" s="446"/>
      <c r="J12" s="444"/>
      <c r="K12" s="427"/>
      <c r="L12" s="447"/>
      <c r="M12" s="447"/>
      <c r="N12" s="454"/>
    </row>
    <row r="13" spans="2:14" s="448" customFormat="1" ht="3.75" customHeight="1">
      <c r="B13" s="442"/>
      <c r="C13" s="443"/>
      <c r="D13" s="443"/>
      <c r="E13" s="444"/>
      <c r="F13" s="445"/>
      <c r="G13" s="445"/>
      <c r="H13" s="445"/>
      <c r="I13" s="446"/>
      <c r="J13" s="444"/>
      <c r="K13" s="427"/>
      <c r="L13" s="447"/>
      <c r="M13" s="447"/>
      <c r="N13" s="454"/>
    </row>
    <row r="14" spans="2:14" s="460" customFormat="1" ht="60" customHeight="1">
      <c r="B14" s="459"/>
      <c r="C14" s="444"/>
      <c r="D14" s="1988" t="s">
        <v>1446</v>
      </c>
      <c r="E14" s="1989"/>
      <c r="F14" s="1989"/>
      <c r="G14" s="1990"/>
      <c r="H14" s="445"/>
      <c r="I14" s="446"/>
      <c r="K14" s="450"/>
      <c r="L14" s="456"/>
      <c r="M14" s="456"/>
      <c r="N14" s="618"/>
    </row>
    <row r="15" spans="2:14" s="428" customFormat="1" ht="10" customHeight="1">
      <c r="B15" s="461"/>
      <c r="C15" s="437"/>
      <c r="D15" s="437"/>
      <c r="E15" s="437"/>
      <c r="F15" s="437"/>
      <c r="G15" s="437"/>
      <c r="H15" s="437"/>
      <c r="I15" s="433"/>
      <c r="J15" s="431"/>
      <c r="K15" s="427"/>
      <c r="L15" s="447"/>
      <c r="M15" s="447"/>
      <c r="N15" s="616"/>
    </row>
    <row r="16" spans="2:14" s="448" customFormat="1" ht="27" customHeight="1">
      <c r="B16" s="617" t="s">
        <v>1228</v>
      </c>
      <c r="C16" s="1995" t="s">
        <v>1210</v>
      </c>
      <c r="D16" s="1940"/>
      <c r="E16" s="1940"/>
      <c r="F16" s="1940"/>
      <c r="G16" s="1940"/>
      <c r="H16" s="611"/>
      <c r="I16" s="443"/>
      <c r="J16" s="443"/>
      <c r="K16" s="427"/>
      <c r="L16" s="447"/>
      <c r="M16" s="447"/>
      <c r="N16" s="454"/>
    </row>
    <row r="17" spans="2:14" s="448" customFormat="1" ht="37.5" customHeight="1">
      <c r="B17" s="459"/>
      <c r="C17" s="443"/>
      <c r="D17" s="1941" t="s">
        <v>458</v>
      </c>
      <c r="E17" s="462" t="s">
        <v>463</v>
      </c>
      <c r="F17" s="1941" t="s">
        <v>458</v>
      </c>
      <c r="G17" s="463" t="s">
        <v>464</v>
      </c>
      <c r="H17" s="444"/>
      <c r="I17" s="443"/>
      <c r="J17" s="443"/>
      <c r="K17" s="427"/>
      <c r="L17" s="447"/>
      <c r="M17" s="447"/>
      <c r="N17" s="454"/>
    </row>
    <row r="18" spans="2:14" s="448" customFormat="1" ht="13.5" customHeight="1">
      <c r="B18" s="459"/>
      <c r="C18" s="443"/>
      <c r="D18" s="1942"/>
      <c r="E18" s="441" t="s">
        <v>459</v>
      </c>
      <c r="F18" s="1942"/>
      <c r="G18" s="441" t="s">
        <v>459</v>
      </c>
      <c r="H18" s="444"/>
      <c r="I18" s="443"/>
      <c r="J18" s="443"/>
      <c r="K18" s="427"/>
      <c r="L18" s="447"/>
      <c r="M18" s="447"/>
      <c r="N18" s="454"/>
    </row>
    <row r="19" spans="2:14" s="448" customFormat="1" ht="37.5" customHeight="1">
      <c r="B19" s="459"/>
      <c r="C19" s="443"/>
      <c r="D19" s="1941" t="s">
        <v>458</v>
      </c>
      <c r="E19" s="463" t="s">
        <v>803</v>
      </c>
      <c r="F19" s="1941" t="s">
        <v>458</v>
      </c>
      <c r="G19" s="464" t="s">
        <v>1068</v>
      </c>
      <c r="H19" s="444"/>
      <c r="I19" s="443"/>
      <c r="J19" s="443"/>
      <c r="K19" s="427"/>
      <c r="L19" s="447"/>
      <c r="M19" s="447"/>
      <c r="N19" s="454"/>
    </row>
    <row r="20" spans="2:14" s="448" customFormat="1" ht="13.5" customHeight="1">
      <c r="B20" s="459"/>
      <c r="C20" s="443"/>
      <c r="D20" s="1942"/>
      <c r="E20" s="441" t="s">
        <v>459</v>
      </c>
      <c r="F20" s="1942"/>
      <c r="G20" s="441" t="s">
        <v>459</v>
      </c>
      <c r="H20" s="444"/>
      <c r="I20" s="443"/>
      <c r="J20" s="443"/>
      <c r="K20" s="427"/>
      <c r="L20" s="447"/>
      <c r="M20" s="447"/>
      <c r="N20" s="454"/>
    </row>
    <row r="21" spans="2:14" s="448" customFormat="1" ht="37.5" customHeight="1">
      <c r="B21" s="459"/>
      <c r="C21" s="443"/>
      <c r="D21" s="1941" t="s">
        <v>458</v>
      </c>
      <c r="E21" s="462" t="s">
        <v>465</v>
      </c>
      <c r="F21" s="1941" t="s">
        <v>458</v>
      </c>
      <c r="G21" s="462" t="s">
        <v>466</v>
      </c>
      <c r="H21" s="444"/>
      <c r="I21" s="443"/>
      <c r="J21" s="443"/>
      <c r="K21" s="427"/>
      <c r="L21" s="447"/>
      <c r="M21" s="447"/>
      <c r="N21" s="454"/>
    </row>
    <row r="22" spans="2:14" s="448" customFormat="1" ht="13.5" customHeight="1">
      <c r="B22" s="459"/>
      <c r="C22" s="443"/>
      <c r="D22" s="1942"/>
      <c r="E22" s="441" t="s">
        <v>459</v>
      </c>
      <c r="F22" s="1942"/>
      <c r="G22" s="441" t="s">
        <v>459</v>
      </c>
      <c r="H22" s="444"/>
      <c r="I22" s="443"/>
      <c r="J22" s="443"/>
      <c r="K22" s="427"/>
      <c r="L22" s="447"/>
      <c r="M22" s="447"/>
      <c r="N22" s="454"/>
    </row>
    <row r="23" spans="2:14" s="448" customFormat="1" ht="3.75" customHeight="1">
      <c r="B23" s="442"/>
      <c r="C23" s="443"/>
      <c r="D23" s="443"/>
      <c r="E23" s="444"/>
      <c r="F23" s="445"/>
      <c r="G23" s="445"/>
      <c r="H23" s="445"/>
      <c r="I23" s="446"/>
      <c r="J23" s="444"/>
      <c r="K23" s="427"/>
      <c r="L23" s="447"/>
      <c r="M23" s="447"/>
      <c r="N23" s="454"/>
    </row>
    <row r="24" spans="2:14" s="448" customFormat="1" ht="37.5" customHeight="1">
      <c r="B24" s="459"/>
      <c r="C24" s="443"/>
      <c r="D24" s="1988" t="s">
        <v>1069</v>
      </c>
      <c r="E24" s="1989"/>
      <c r="F24" s="1989"/>
      <c r="G24" s="1990"/>
      <c r="H24" s="445"/>
      <c r="I24" s="443"/>
      <c r="J24" s="443"/>
      <c r="K24" s="427"/>
      <c r="L24" s="454"/>
      <c r="M24" s="447"/>
      <c r="N24" s="454"/>
    </row>
    <row r="25" spans="2:14" s="448" customFormat="1" ht="10" customHeight="1">
      <c r="B25" s="459"/>
      <c r="C25" s="443"/>
      <c r="D25" s="449"/>
      <c r="E25" s="453"/>
      <c r="F25" s="453"/>
      <c r="G25" s="453"/>
      <c r="H25" s="445"/>
      <c r="I25" s="443"/>
      <c r="J25" s="443"/>
      <c r="K25" s="427"/>
      <c r="L25" s="454"/>
      <c r="M25" s="447"/>
      <c r="N25" s="454"/>
    </row>
    <row r="26" spans="2:14" s="457" customFormat="1" ht="13.5" customHeight="1">
      <c r="B26" s="619" t="s">
        <v>1229</v>
      </c>
      <c r="C26" s="1991" t="s">
        <v>1070</v>
      </c>
      <c r="D26" s="1991"/>
      <c r="E26" s="1991"/>
      <c r="F26" s="1991"/>
      <c r="G26" s="1991"/>
      <c r="H26" s="611"/>
      <c r="I26" s="443"/>
      <c r="J26" s="443"/>
      <c r="K26" s="450"/>
      <c r="L26" s="514"/>
      <c r="M26" s="514"/>
      <c r="N26" s="514"/>
    </row>
    <row r="27" spans="2:14" s="457" customFormat="1" ht="13.5" customHeight="1">
      <c r="B27" s="455"/>
      <c r="C27" s="438"/>
      <c r="D27" s="1941" t="s">
        <v>458</v>
      </c>
      <c r="E27" s="439" t="s">
        <v>1071</v>
      </c>
      <c r="F27" s="1941" t="s">
        <v>458</v>
      </c>
      <c r="G27" s="1992" t="s">
        <v>1067</v>
      </c>
      <c r="H27" s="440"/>
      <c r="I27" s="443"/>
      <c r="J27" s="443"/>
      <c r="K27" s="450"/>
      <c r="L27" s="456"/>
      <c r="M27" s="456"/>
      <c r="N27" s="514"/>
    </row>
    <row r="28" spans="2:14" s="428" customFormat="1" ht="13.5" customHeight="1">
      <c r="B28" s="452"/>
      <c r="C28" s="448"/>
      <c r="D28" s="1322"/>
      <c r="E28" s="465" t="s">
        <v>1072</v>
      </c>
      <c r="F28" s="1322"/>
      <c r="G28" s="1993"/>
      <c r="H28" s="611"/>
      <c r="I28" s="443"/>
      <c r="J28" s="443"/>
      <c r="K28" s="427"/>
      <c r="L28" s="447"/>
      <c r="M28" s="447"/>
      <c r="N28" s="616"/>
    </row>
    <row r="29" spans="2:14" s="448" customFormat="1" ht="13.5" customHeight="1">
      <c r="B29" s="442"/>
      <c r="D29" s="1324"/>
      <c r="E29" s="441" t="s">
        <v>459</v>
      </c>
      <c r="F29" s="1324"/>
      <c r="G29" s="1994"/>
      <c r="H29" s="612"/>
      <c r="I29" s="446"/>
      <c r="J29" s="444"/>
      <c r="K29" s="427"/>
      <c r="L29" s="447"/>
      <c r="M29" s="447"/>
      <c r="N29" s="454"/>
    </row>
    <row r="30" spans="2:14" s="448" customFormat="1" ht="3.75" customHeight="1">
      <c r="B30" s="442"/>
      <c r="C30" s="443"/>
      <c r="D30" s="443"/>
      <c r="E30" s="444"/>
      <c r="F30" s="445"/>
      <c r="G30" s="445"/>
      <c r="H30" s="445"/>
      <c r="I30" s="446"/>
      <c r="J30" s="444"/>
      <c r="K30" s="427"/>
      <c r="L30" s="447"/>
      <c r="M30" s="447"/>
      <c r="N30" s="454"/>
    </row>
    <row r="31" spans="2:14" s="457" customFormat="1" ht="39" customHeight="1">
      <c r="B31" s="455"/>
      <c r="C31" s="438"/>
      <c r="D31" s="1956" t="s">
        <v>1073</v>
      </c>
      <c r="E31" s="1957"/>
      <c r="F31" s="1957"/>
      <c r="G31" s="1958"/>
      <c r="H31" s="445"/>
      <c r="I31" s="443"/>
      <c r="J31" s="443"/>
      <c r="K31" s="450"/>
      <c r="L31" s="456"/>
      <c r="M31" s="456"/>
      <c r="N31" s="514"/>
    </row>
    <row r="32" spans="2:14" s="428" customFormat="1" ht="10" customHeight="1">
      <c r="B32" s="466"/>
      <c r="C32" s="433"/>
      <c r="D32" s="433"/>
      <c r="E32" s="433"/>
      <c r="F32" s="433"/>
      <c r="G32" s="467"/>
      <c r="H32" s="467"/>
      <c r="I32" s="443"/>
      <c r="J32" s="443"/>
      <c r="K32" s="427"/>
      <c r="L32" s="447"/>
      <c r="M32" s="447"/>
      <c r="N32" s="616"/>
    </row>
    <row r="33" spans="2:14" s="428" customFormat="1" ht="33" customHeight="1">
      <c r="B33" s="619" t="s">
        <v>1230</v>
      </c>
      <c r="C33" s="1940" t="s">
        <v>1075</v>
      </c>
      <c r="D33" s="1940"/>
      <c r="E33" s="1940"/>
      <c r="F33" s="1940"/>
      <c r="G33" s="1940"/>
      <c r="H33" s="611"/>
      <c r="I33" s="443"/>
      <c r="J33" s="443"/>
      <c r="K33" s="427"/>
      <c r="L33" s="447"/>
      <c r="M33" s="447"/>
      <c r="N33" s="616"/>
    </row>
    <row r="34" spans="2:14" s="428" customFormat="1" ht="27" customHeight="1">
      <c r="B34" s="466"/>
      <c r="C34" s="433"/>
      <c r="D34" s="1941" t="s">
        <v>458</v>
      </c>
      <c r="E34" s="620" t="s">
        <v>1076</v>
      </c>
      <c r="F34" s="1941" t="s">
        <v>458</v>
      </c>
      <c r="G34" s="620" t="s">
        <v>1077</v>
      </c>
      <c r="H34" s="444"/>
      <c r="I34" s="443"/>
      <c r="J34" s="443"/>
      <c r="K34" s="427"/>
      <c r="L34" s="447"/>
      <c r="M34" s="447"/>
      <c r="N34" s="616"/>
    </row>
    <row r="35" spans="2:14" s="448" customFormat="1" ht="13.5" customHeight="1">
      <c r="B35" s="459"/>
      <c r="C35" s="443"/>
      <c r="D35" s="1942"/>
      <c r="E35" s="441" t="s">
        <v>459</v>
      </c>
      <c r="F35" s="1942"/>
      <c r="G35" s="441" t="s">
        <v>459</v>
      </c>
      <c r="H35" s="444"/>
      <c r="I35" s="443"/>
      <c r="J35" s="443"/>
      <c r="K35" s="427"/>
      <c r="L35" s="447"/>
      <c r="M35" s="447"/>
      <c r="N35" s="454"/>
    </row>
    <row r="36" spans="2:14" s="428" customFormat="1" ht="27" customHeight="1">
      <c r="B36" s="466"/>
      <c r="C36" s="433"/>
      <c r="D36" s="1973" t="s">
        <v>458</v>
      </c>
      <c r="E36" s="620" t="s">
        <v>1078</v>
      </c>
      <c r="H36" s="444"/>
      <c r="I36" s="443"/>
      <c r="J36" s="443"/>
      <c r="K36" s="427"/>
      <c r="L36" s="447"/>
      <c r="M36" s="447"/>
      <c r="N36" s="616"/>
    </row>
    <row r="37" spans="2:14" s="448" customFormat="1" ht="13.5" customHeight="1">
      <c r="B37" s="459"/>
      <c r="C37" s="443"/>
      <c r="D37" s="1942"/>
      <c r="E37" s="441" t="s">
        <v>459</v>
      </c>
      <c r="H37" s="444"/>
      <c r="I37" s="443"/>
      <c r="J37" s="443"/>
      <c r="K37" s="427"/>
      <c r="L37" s="447"/>
      <c r="M37" s="447"/>
      <c r="N37" s="454"/>
    </row>
    <row r="38" spans="2:14" s="448" customFormat="1" ht="22.5" customHeight="1">
      <c r="B38" s="459"/>
      <c r="C38" s="443"/>
      <c r="D38" s="1973" t="s">
        <v>458</v>
      </c>
      <c r="E38" s="1985" t="s">
        <v>1079</v>
      </c>
      <c r="F38" s="1986"/>
      <c r="G38" s="1987"/>
      <c r="H38" s="444"/>
      <c r="I38" s="443"/>
      <c r="J38" s="443"/>
      <c r="K38" s="427"/>
      <c r="L38" s="447"/>
      <c r="M38" s="447"/>
      <c r="N38" s="454"/>
    </row>
    <row r="39" spans="2:14" s="448" customFormat="1" ht="13.5" customHeight="1">
      <c r="B39" s="459"/>
      <c r="C39" s="443"/>
      <c r="D39" s="1942"/>
      <c r="E39" s="614" t="s">
        <v>459</v>
      </c>
      <c r="F39" s="468"/>
      <c r="G39" s="441"/>
      <c r="H39" s="444"/>
      <c r="I39" s="443"/>
      <c r="J39" s="443"/>
      <c r="K39" s="427"/>
      <c r="L39" s="447"/>
      <c r="M39" s="447"/>
      <c r="N39" s="454"/>
    </row>
    <row r="40" spans="2:14" s="428" customFormat="1" ht="10" customHeight="1">
      <c r="B40" s="469"/>
      <c r="C40" s="438"/>
      <c r="D40" s="438"/>
      <c r="E40" s="438"/>
      <c r="F40" s="438"/>
      <c r="G40" s="438"/>
      <c r="H40" s="438"/>
      <c r="I40" s="443"/>
      <c r="J40" s="443"/>
      <c r="K40" s="427"/>
      <c r="L40" s="447"/>
      <c r="M40" s="447"/>
      <c r="N40" s="616"/>
    </row>
    <row r="41" spans="2:14" s="457" customFormat="1" ht="27" customHeight="1">
      <c r="B41" s="621" t="s">
        <v>1213</v>
      </c>
      <c r="C41" s="1940" t="s">
        <v>1081</v>
      </c>
      <c r="D41" s="1940"/>
      <c r="E41" s="1940"/>
      <c r="F41" s="1940"/>
      <c r="G41" s="1940"/>
      <c r="H41" s="613"/>
      <c r="I41" s="443"/>
      <c r="J41" s="443"/>
      <c r="K41" s="450"/>
      <c r="L41" s="456"/>
      <c r="M41" s="456"/>
      <c r="N41" s="514"/>
    </row>
    <row r="42" spans="2:14" s="457" customFormat="1" ht="27" customHeight="1">
      <c r="B42" s="622"/>
      <c r="C42" s="623"/>
      <c r="D42" s="1974" t="s">
        <v>458</v>
      </c>
      <c r="E42" s="1976" t="s">
        <v>1082</v>
      </c>
      <c r="F42" s="1976"/>
      <c r="G42" s="1977"/>
      <c r="H42" s="444"/>
      <c r="I42" s="443"/>
      <c r="J42" s="443"/>
      <c r="K42" s="450"/>
      <c r="L42" s="456"/>
      <c r="M42" s="456"/>
      <c r="N42" s="514"/>
    </row>
    <row r="43" spans="2:14" s="448" customFormat="1" ht="13.5" customHeight="1">
      <c r="B43" s="624"/>
      <c r="C43" s="625"/>
      <c r="D43" s="1975"/>
      <c r="E43" s="1978" t="s">
        <v>459</v>
      </c>
      <c r="F43" s="1978"/>
      <c r="G43" s="1979"/>
      <c r="H43" s="444"/>
      <c r="I43" s="443"/>
      <c r="J43" s="443"/>
      <c r="K43" s="427"/>
      <c r="L43" s="447"/>
      <c r="M43" s="447"/>
      <c r="N43" s="454"/>
    </row>
    <row r="44" spans="2:14" s="457" customFormat="1" ht="31.5" customHeight="1">
      <c r="B44" s="622"/>
      <c r="C44" s="623"/>
      <c r="D44" s="1974" t="s">
        <v>458</v>
      </c>
      <c r="E44" s="1976" t="s">
        <v>1083</v>
      </c>
      <c r="F44" s="1976"/>
      <c r="G44" s="1977"/>
      <c r="H44" s="444"/>
      <c r="I44" s="443"/>
      <c r="J44" s="443"/>
      <c r="K44" s="450"/>
      <c r="L44" s="456"/>
      <c r="M44" s="456"/>
      <c r="N44" s="514"/>
    </row>
    <row r="45" spans="2:14" s="448" customFormat="1" ht="13.5" customHeight="1">
      <c r="B45" s="624"/>
      <c r="C45" s="625"/>
      <c r="D45" s="1975"/>
      <c r="E45" s="1978" t="s">
        <v>459</v>
      </c>
      <c r="F45" s="1978"/>
      <c r="G45" s="1979"/>
      <c r="H45" s="444"/>
      <c r="I45" s="443"/>
      <c r="J45" s="443"/>
      <c r="K45" s="427"/>
      <c r="L45" s="447"/>
      <c r="M45" s="447"/>
      <c r="N45" s="454"/>
    </row>
    <row r="46" spans="2:14" s="457" customFormat="1" ht="31.5" customHeight="1">
      <c r="B46" s="622"/>
      <c r="C46" s="623"/>
      <c r="D46" s="1974" t="s">
        <v>458</v>
      </c>
      <c r="E46" s="1976" t="s">
        <v>1084</v>
      </c>
      <c r="F46" s="1976"/>
      <c r="G46" s="1977"/>
      <c r="H46" s="444"/>
      <c r="I46" s="443"/>
      <c r="J46" s="443"/>
      <c r="K46" s="450"/>
      <c r="L46" s="456"/>
      <c r="M46" s="456"/>
      <c r="N46" s="514"/>
    </row>
    <row r="47" spans="2:14" s="448" customFormat="1" ht="13.5" customHeight="1">
      <c r="B47" s="624"/>
      <c r="C47" s="625"/>
      <c r="D47" s="1975"/>
      <c r="E47" s="1978" t="s">
        <v>459</v>
      </c>
      <c r="F47" s="1978"/>
      <c r="G47" s="1979"/>
      <c r="H47" s="444"/>
      <c r="I47" s="443"/>
      <c r="J47" s="443"/>
      <c r="K47" s="427"/>
      <c r="L47" s="447"/>
      <c r="M47" s="447"/>
      <c r="N47" s="454"/>
    </row>
    <row r="48" spans="2:14" s="448" customFormat="1" ht="31.5" customHeight="1">
      <c r="B48" s="624"/>
      <c r="C48" s="625"/>
      <c r="D48" s="1974" t="s">
        <v>458</v>
      </c>
      <c r="E48" s="1976" t="s">
        <v>1085</v>
      </c>
      <c r="F48" s="1976"/>
      <c r="G48" s="1977"/>
      <c r="H48" s="444"/>
      <c r="I48" s="443"/>
      <c r="J48" s="443"/>
      <c r="K48" s="427"/>
      <c r="L48" s="447"/>
      <c r="M48" s="447"/>
      <c r="N48" s="454"/>
    </row>
    <row r="49" spans="2:14" s="448" customFormat="1" ht="13.5" customHeight="1">
      <c r="B49" s="624"/>
      <c r="C49" s="625"/>
      <c r="D49" s="1975"/>
      <c r="E49" s="1978" t="s">
        <v>459</v>
      </c>
      <c r="F49" s="1978"/>
      <c r="G49" s="1979"/>
      <c r="H49" s="444"/>
      <c r="I49" s="443"/>
      <c r="J49" s="443"/>
      <c r="K49" s="427"/>
      <c r="L49" s="447"/>
      <c r="M49" s="447"/>
      <c r="N49" s="454"/>
    </row>
    <row r="50" spans="2:14" s="428" customFormat="1" ht="10" customHeight="1">
      <c r="B50" s="469"/>
      <c r="C50" s="438"/>
      <c r="D50" s="438"/>
      <c r="E50" s="438"/>
      <c r="F50" s="438"/>
      <c r="G50" s="438"/>
      <c r="H50" s="438"/>
      <c r="I50" s="443"/>
      <c r="J50" s="443"/>
      <c r="K50" s="427"/>
      <c r="L50" s="447"/>
      <c r="M50" s="447"/>
      <c r="N50" s="616"/>
    </row>
    <row r="51" spans="2:14" s="428" customFormat="1" ht="19">
      <c r="B51" s="1959" t="str">
        <f>$B$1&amp;" "&amp;$B$2</f>
        <v>（様式-１２） 評価項目（４）-②</v>
      </c>
      <c r="C51" s="1960"/>
      <c r="D51" s="1960"/>
      <c r="E51" s="1960"/>
      <c r="F51" s="1961" t="str">
        <f>IF(F2="","",F2)</f>
        <v/>
      </c>
      <c r="G51" s="1961"/>
      <c r="H51" s="1961"/>
      <c r="I51" s="1961"/>
      <c r="J51" s="426"/>
      <c r="K51" s="427"/>
      <c r="L51" s="447"/>
      <c r="M51" s="447"/>
      <c r="N51" s="616"/>
    </row>
    <row r="52" spans="2:14" s="428" customFormat="1" ht="30" customHeight="1">
      <c r="B52" s="1980" t="s">
        <v>467</v>
      </c>
      <c r="C52" s="1981"/>
      <c r="D52" s="1981"/>
      <c r="E52" s="1981"/>
      <c r="F52" s="1981"/>
      <c r="G52" s="1981"/>
      <c r="H52" s="1981"/>
      <c r="I52" s="1981"/>
      <c r="J52" s="430"/>
      <c r="K52" s="427"/>
      <c r="L52" s="447"/>
      <c r="M52" s="447"/>
      <c r="N52" s="616"/>
    </row>
    <row r="53" spans="2:14" s="428" customFormat="1" ht="10" customHeight="1">
      <c r="B53" s="1982"/>
      <c r="C53" s="1982"/>
      <c r="D53" s="1982"/>
      <c r="E53" s="1982"/>
      <c r="F53" s="1982"/>
      <c r="G53" s="1982"/>
      <c r="H53" s="1982"/>
      <c r="I53" s="1982"/>
      <c r="J53" s="443"/>
      <c r="K53" s="427"/>
      <c r="L53" s="447"/>
      <c r="M53" s="447"/>
      <c r="N53" s="616"/>
    </row>
    <row r="54" spans="2:14" s="457" customFormat="1" ht="13.5" customHeight="1">
      <c r="B54" s="619" t="s">
        <v>1231</v>
      </c>
      <c r="C54" s="1983" t="s">
        <v>1086</v>
      </c>
      <c r="D54" s="1984"/>
      <c r="E54" s="1984"/>
      <c r="F54" s="1984"/>
      <c r="G54" s="1984"/>
      <c r="H54" s="613"/>
      <c r="I54" s="443"/>
      <c r="J54" s="443"/>
      <c r="K54" s="450"/>
      <c r="L54" s="456"/>
      <c r="M54" s="456"/>
      <c r="N54" s="514"/>
    </row>
    <row r="55" spans="2:14" s="457" customFormat="1" ht="27" customHeight="1">
      <c r="B55" s="466"/>
      <c r="C55" s="438"/>
      <c r="D55" s="1973" t="s">
        <v>458</v>
      </c>
      <c r="E55" s="463" t="s">
        <v>1087</v>
      </c>
      <c r="F55" s="1941" t="s">
        <v>458</v>
      </c>
      <c r="G55" s="463" t="s">
        <v>1088</v>
      </c>
      <c r="H55" s="444"/>
      <c r="I55" s="443"/>
      <c r="J55" s="443"/>
      <c r="K55" s="450"/>
      <c r="L55" s="456"/>
      <c r="M55" s="456"/>
      <c r="N55" s="514"/>
    </row>
    <row r="56" spans="2:14" s="448" customFormat="1" ht="13.5" customHeight="1">
      <c r="B56" s="459"/>
      <c r="C56" s="443"/>
      <c r="D56" s="1942"/>
      <c r="E56" s="441" t="s">
        <v>459</v>
      </c>
      <c r="F56" s="1942"/>
      <c r="G56" s="441" t="s">
        <v>459</v>
      </c>
      <c r="H56" s="444"/>
      <c r="I56" s="443"/>
      <c r="J56" s="443"/>
      <c r="K56" s="427"/>
      <c r="L56" s="447"/>
      <c r="M56" s="447"/>
      <c r="N56" s="454"/>
    </row>
    <row r="57" spans="2:14" s="457" customFormat="1" ht="31.5" customHeight="1">
      <c r="B57" s="466"/>
      <c r="C57" s="438"/>
      <c r="D57" s="1973" t="s">
        <v>458</v>
      </c>
      <c r="E57" s="463" t="s">
        <v>1089</v>
      </c>
      <c r="F57" s="1941" t="s">
        <v>458</v>
      </c>
      <c r="G57" s="463" t="s">
        <v>1068</v>
      </c>
      <c r="H57" s="444"/>
      <c r="I57" s="443"/>
      <c r="J57" s="443"/>
      <c r="K57" s="450"/>
      <c r="L57" s="456"/>
      <c r="M57" s="456"/>
      <c r="N57" s="514"/>
    </row>
    <row r="58" spans="2:14" s="448" customFormat="1" ht="13.5" customHeight="1">
      <c r="B58" s="459"/>
      <c r="C58" s="443"/>
      <c r="D58" s="1942"/>
      <c r="E58" s="441" t="s">
        <v>459</v>
      </c>
      <c r="F58" s="1942"/>
      <c r="G58" s="441" t="s">
        <v>459</v>
      </c>
      <c r="H58" s="444"/>
      <c r="I58" s="443"/>
      <c r="J58" s="443"/>
      <c r="K58" s="427"/>
      <c r="L58" s="447"/>
      <c r="M58" s="447"/>
      <c r="N58" s="454"/>
    </row>
    <row r="59" spans="2:14" s="457" customFormat="1" ht="31.5" customHeight="1">
      <c r="B59" s="466"/>
      <c r="C59" s="438"/>
      <c r="D59" s="1973" t="s">
        <v>458</v>
      </c>
      <c r="E59" s="463" t="s">
        <v>1090</v>
      </c>
      <c r="F59" s="1941" t="s">
        <v>458</v>
      </c>
      <c r="G59" s="462" t="s">
        <v>1091</v>
      </c>
      <c r="H59" s="444"/>
      <c r="I59" s="443"/>
      <c r="J59" s="443"/>
      <c r="K59" s="450"/>
      <c r="L59" s="456"/>
      <c r="M59" s="456"/>
      <c r="N59" s="514"/>
    </row>
    <row r="60" spans="2:14" s="448" customFormat="1" ht="13.5" customHeight="1">
      <c r="B60" s="459"/>
      <c r="C60" s="443"/>
      <c r="D60" s="1942"/>
      <c r="E60" s="441" t="s">
        <v>459</v>
      </c>
      <c r="F60" s="1942"/>
      <c r="G60" s="441" t="s">
        <v>459</v>
      </c>
      <c r="H60" s="444"/>
      <c r="I60" s="443"/>
      <c r="J60" s="443"/>
      <c r="K60" s="427"/>
      <c r="L60" s="447"/>
      <c r="M60" s="447"/>
      <c r="N60" s="454"/>
    </row>
    <row r="61" spans="2:14" s="448" customFormat="1" ht="31.5" customHeight="1">
      <c r="B61" s="459"/>
      <c r="C61" s="443"/>
      <c r="D61" s="1973" t="s">
        <v>458</v>
      </c>
      <c r="E61" s="470" t="s">
        <v>1092</v>
      </c>
      <c r="F61" s="436"/>
      <c r="G61" s="436"/>
      <c r="H61" s="444"/>
      <c r="I61" s="443"/>
      <c r="J61" s="443"/>
      <c r="K61" s="427"/>
      <c r="L61" s="447"/>
      <c r="M61" s="447"/>
      <c r="N61" s="454"/>
    </row>
    <row r="62" spans="2:14" s="448" customFormat="1" ht="13.5" customHeight="1">
      <c r="B62" s="459"/>
      <c r="C62" s="443"/>
      <c r="D62" s="1942"/>
      <c r="E62" s="441" t="s">
        <v>459</v>
      </c>
      <c r="F62" s="471"/>
      <c r="G62" s="472"/>
      <c r="H62" s="444"/>
      <c r="I62" s="443"/>
      <c r="J62" s="443"/>
      <c r="K62" s="427"/>
      <c r="L62" s="447"/>
      <c r="M62" s="447"/>
      <c r="N62" s="454"/>
    </row>
    <row r="63" spans="2:14" s="448" customFormat="1" ht="13.5" customHeight="1">
      <c r="B63" s="459"/>
      <c r="C63" s="443"/>
      <c r="D63" s="473"/>
      <c r="E63" s="473"/>
      <c r="F63" s="471"/>
      <c r="G63" s="472"/>
      <c r="H63" s="444"/>
      <c r="I63" s="443"/>
      <c r="J63" s="443"/>
      <c r="K63" s="427"/>
      <c r="L63" s="447"/>
      <c r="M63" s="447"/>
      <c r="N63" s="454"/>
    </row>
    <row r="64" spans="2:14" s="457" customFormat="1" ht="13.5" customHeight="1">
      <c r="B64" s="621" t="s">
        <v>1232</v>
      </c>
      <c r="C64" s="1965" t="s">
        <v>1093</v>
      </c>
      <c r="D64" s="1965"/>
      <c r="E64" s="1965"/>
      <c r="F64" s="1965"/>
      <c r="G64" s="1965"/>
      <c r="H64" s="611"/>
      <c r="I64" s="443"/>
      <c r="J64" s="443"/>
      <c r="K64" s="450"/>
      <c r="L64" s="456"/>
      <c r="M64" s="456"/>
      <c r="N64" s="514"/>
    </row>
    <row r="65" spans="2:14" s="457" customFormat="1" ht="27" customHeight="1">
      <c r="B65" s="466"/>
      <c r="C65" s="438"/>
      <c r="D65" s="1941" t="s">
        <v>458</v>
      </c>
      <c r="E65" s="463" t="s">
        <v>468</v>
      </c>
      <c r="F65" s="1941" t="s">
        <v>458</v>
      </c>
      <c r="G65" s="463" t="s">
        <v>469</v>
      </c>
      <c r="H65" s="444"/>
      <c r="I65" s="443"/>
      <c r="J65" s="443"/>
      <c r="K65" s="450"/>
      <c r="L65" s="456"/>
      <c r="M65" s="456"/>
      <c r="N65" s="514"/>
    </row>
    <row r="66" spans="2:14" s="448" customFormat="1" ht="13.5" customHeight="1">
      <c r="B66" s="459"/>
      <c r="C66" s="443"/>
      <c r="D66" s="1942"/>
      <c r="E66" s="441" t="s">
        <v>459</v>
      </c>
      <c r="F66" s="1942"/>
      <c r="G66" s="441" t="s">
        <v>459</v>
      </c>
      <c r="H66" s="444"/>
      <c r="I66" s="443"/>
      <c r="J66" s="443"/>
      <c r="K66" s="427"/>
      <c r="L66" s="447"/>
      <c r="M66" s="447"/>
      <c r="N66" s="454"/>
    </row>
    <row r="67" spans="2:14" s="457" customFormat="1" ht="27" customHeight="1">
      <c r="B67" s="466"/>
      <c r="C67" s="438"/>
      <c r="D67" s="1973" t="s">
        <v>458</v>
      </c>
      <c r="E67" s="463" t="s">
        <v>1094</v>
      </c>
      <c r="F67" s="451"/>
      <c r="G67" s="451"/>
      <c r="H67" s="451"/>
      <c r="I67" s="443"/>
      <c r="J67" s="443"/>
      <c r="K67" s="450"/>
      <c r="L67" s="456"/>
      <c r="M67" s="456"/>
      <c r="N67" s="514"/>
    </row>
    <row r="68" spans="2:14" s="448" customFormat="1" ht="13.5" customHeight="1">
      <c r="B68" s="459"/>
      <c r="C68" s="443"/>
      <c r="D68" s="1942"/>
      <c r="E68" s="441" t="s">
        <v>459</v>
      </c>
      <c r="F68" s="471"/>
      <c r="G68" s="472"/>
      <c r="H68" s="444"/>
      <c r="I68" s="443"/>
      <c r="J68" s="443"/>
      <c r="K68" s="427"/>
      <c r="L68" s="447"/>
      <c r="M68" s="447"/>
      <c r="N68" s="454"/>
    </row>
    <row r="69" spans="2:14" s="460" customFormat="1" ht="10" customHeight="1">
      <c r="B69" s="459"/>
      <c r="C69" s="444"/>
      <c r="D69" s="446"/>
      <c r="E69" s="446"/>
      <c r="F69" s="446"/>
      <c r="G69" s="446"/>
      <c r="H69" s="446"/>
      <c r="I69" s="443"/>
      <c r="J69" s="443"/>
      <c r="K69" s="450"/>
      <c r="L69" s="456"/>
      <c r="M69" s="456"/>
      <c r="N69" s="618"/>
    </row>
    <row r="70" spans="2:14" s="460" customFormat="1" ht="13.5" customHeight="1">
      <c r="B70" s="621" t="s">
        <v>1217</v>
      </c>
      <c r="C70" s="1965" t="s">
        <v>1095</v>
      </c>
      <c r="D70" s="1965"/>
      <c r="E70" s="1965"/>
      <c r="F70" s="1965"/>
      <c r="G70" s="1965"/>
      <c r="H70" s="611"/>
      <c r="I70" s="443"/>
      <c r="J70" s="443"/>
      <c r="K70" s="450"/>
      <c r="L70" s="456"/>
      <c r="M70" s="456"/>
      <c r="N70" s="618"/>
    </row>
    <row r="71" spans="2:14" s="460" customFormat="1" ht="27" customHeight="1">
      <c r="B71" s="455"/>
      <c r="C71" s="438"/>
      <c r="D71" s="1941" t="s">
        <v>458</v>
      </c>
      <c r="E71" s="474" t="s">
        <v>470</v>
      </c>
      <c r="F71" s="1941" t="s">
        <v>458</v>
      </c>
      <c r="G71" s="475" t="s">
        <v>1096</v>
      </c>
      <c r="H71" s="440"/>
      <c r="I71" s="443"/>
      <c r="J71" s="443"/>
      <c r="K71" s="450"/>
      <c r="L71" s="456"/>
      <c r="M71" s="456"/>
      <c r="N71" s="618"/>
    </row>
    <row r="72" spans="2:14" s="448" customFormat="1" ht="13.5" customHeight="1">
      <c r="B72" s="459"/>
      <c r="C72" s="443"/>
      <c r="D72" s="1942"/>
      <c r="E72" s="441" t="s">
        <v>459</v>
      </c>
      <c r="F72" s="1942"/>
      <c r="G72" s="441" t="s">
        <v>459</v>
      </c>
      <c r="H72" s="444"/>
      <c r="I72" s="443"/>
      <c r="J72" s="443"/>
      <c r="K72" s="427"/>
      <c r="L72" s="447"/>
      <c r="M72" s="447"/>
      <c r="N72" s="454"/>
    </row>
    <row r="73" spans="2:14" s="460" customFormat="1" ht="10" customHeight="1">
      <c r="B73" s="459"/>
      <c r="C73" s="444"/>
      <c r="D73" s="446"/>
      <c r="E73" s="446"/>
      <c r="F73" s="446"/>
      <c r="G73" s="446"/>
      <c r="H73" s="446"/>
      <c r="I73" s="443"/>
      <c r="J73" s="443"/>
      <c r="K73" s="450"/>
      <c r="L73" s="456"/>
      <c r="M73" s="456"/>
      <c r="N73" s="618"/>
    </row>
    <row r="74" spans="2:14" s="457" customFormat="1" ht="27" customHeight="1">
      <c r="B74" s="626" t="s">
        <v>1233</v>
      </c>
      <c r="C74" s="1965" t="s">
        <v>471</v>
      </c>
      <c r="D74" s="1965"/>
      <c r="E74" s="1965"/>
      <c r="F74" s="1965"/>
      <c r="G74" s="1965"/>
      <c r="H74" s="611"/>
      <c r="I74" s="443"/>
      <c r="J74" s="443"/>
      <c r="K74" s="450"/>
      <c r="L74" s="456"/>
      <c r="M74" s="456"/>
      <c r="N74" s="514"/>
    </row>
    <row r="75" spans="2:14" s="457" customFormat="1" ht="20.149999999999999" customHeight="1">
      <c r="B75" s="455"/>
      <c r="C75" s="438"/>
      <c r="D75" s="1966" t="s">
        <v>458</v>
      </c>
      <c r="E75" s="439" t="s">
        <v>1071</v>
      </c>
      <c r="F75" s="476" t="s">
        <v>458</v>
      </c>
      <c r="G75" s="477" t="s">
        <v>1067</v>
      </c>
      <c r="H75" s="440"/>
      <c r="I75" s="443"/>
      <c r="J75" s="443"/>
      <c r="K75" s="450"/>
      <c r="L75" s="456"/>
      <c r="M75" s="456"/>
      <c r="N75" s="514"/>
    </row>
    <row r="76" spans="2:14" s="448" customFormat="1" ht="13.5" customHeight="1">
      <c r="B76" s="461"/>
      <c r="C76" s="443"/>
      <c r="D76" s="1967"/>
      <c r="E76" s="1969" t="s">
        <v>472</v>
      </c>
      <c r="F76" s="1970"/>
      <c r="G76" s="1971"/>
      <c r="H76" s="467"/>
      <c r="I76" s="443"/>
      <c r="J76" s="443"/>
      <c r="K76" s="427"/>
      <c r="L76" s="447"/>
      <c r="M76" s="447"/>
      <c r="N76" s="454"/>
    </row>
    <row r="77" spans="2:14" s="448" customFormat="1" ht="13.5" customHeight="1">
      <c r="B77" s="459"/>
      <c r="C77" s="443"/>
      <c r="D77" s="1968"/>
      <c r="E77" s="1972" t="s">
        <v>459</v>
      </c>
      <c r="F77" s="1196"/>
      <c r="G77" s="1325"/>
      <c r="H77" s="444"/>
      <c r="I77" s="443"/>
      <c r="J77" s="443"/>
      <c r="K77" s="427"/>
      <c r="L77" s="447"/>
      <c r="M77" s="447"/>
      <c r="N77" s="454"/>
    </row>
    <row r="78" spans="2:14" s="428" customFormat="1" ht="10" customHeight="1">
      <c r="B78" s="461"/>
      <c r="C78" s="437"/>
      <c r="D78" s="437"/>
      <c r="E78" s="437"/>
      <c r="F78" s="437"/>
      <c r="G78" s="437"/>
      <c r="H78" s="437"/>
      <c r="I78" s="443"/>
      <c r="J78" s="443"/>
      <c r="K78" s="427"/>
      <c r="L78" s="447"/>
      <c r="M78" s="447"/>
      <c r="N78" s="616"/>
    </row>
    <row r="79" spans="2:14" s="428" customFormat="1">
      <c r="B79" s="627" t="s">
        <v>1219</v>
      </c>
      <c r="C79" s="1940" t="s">
        <v>1097</v>
      </c>
      <c r="D79" s="1940"/>
      <c r="E79" s="1940"/>
      <c r="F79" s="1940"/>
      <c r="G79" s="1940"/>
      <c r="H79" s="611"/>
      <c r="I79" s="443"/>
      <c r="J79" s="443"/>
      <c r="K79" s="427"/>
      <c r="L79" s="427"/>
      <c r="M79" s="427"/>
    </row>
    <row r="80" spans="2:14" s="428" customFormat="1" ht="20.149999999999999" customHeight="1">
      <c r="B80" s="478"/>
      <c r="C80" s="479"/>
      <c r="D80" s="1943" t="s">
        <v>458</v>
      </c>
      <c r="E80" s="480" t="s">
        <v>1066</v>
      </c>
      <c r="F80" s="481" t="s">
        <v>458</v>
      </c>
      <c r="G80" s="482" t="s">
        <v>1098</v>
      </c>
      <c r="H80" s="440"/>
      <c r="I80" s="443"/>
      <c r="J80" s="443"/>
      <c r="K80" s="427"/>
      <c r="L80" s="427"/>
      <c r="M80" s="427"/>
    </row>
    <row r="81" spans="2:14" s="448" customFormat="1" ht="13.5" customHeight="1">
      <c r="B81" s="478"/>
      <c r="C81" s="483"/>
      <c r="D81" s="1944"/>
      <c r="E81" s="484" t="s">
        <v>473</v>
      </c>
      <c r="F81" s="484"/>
      <c r="G81" s="485"/>
      <c r="H81" s="467"/>
      <c r="I81" s="443"/>
      <c r="J81" s="443"/>
      <c r="K81" s="427"/>
      <c r="L81" s="427"/>
      <c r="M81" s="427"/>
    </row>
    <row r="82" spans="2:14" s="448" customFormat="1" ht="13.5" customHeight="1">
      <c r="B82" s="486"/>
      <c r="C82" s="483"/>
      <c r="D82" s="1945"/>
      <c r="E82" s="1946" t="s">
        <v>459</v>
      </c>
      <c r="F82" s="1947"/>
      <c r="G82" s="1948"/>
      <c r="H82" s="444"/>
      <c r="I82" s="443"/>
      <c r="J82" s="443"/>
      <c r="K82" s="427"/>
      <c r="L82" s="447"/>
      <c r="M82" s="447"/>
    </row>
    <row r="83" spans="2:14" s="428" customFormat="1" ht="10" customHeight="1">
      <c r="B83" s="478"/>
      <c r="C83" s="489"/>
      <c r="D83" s="489"/>
      <c r="E83" s="489"/>
      <c r="F83" s="489"/>
      <c r="G83" s="489"/>
      <c r="H83" s="437"/>
      <c r="I83" s="443"/>
      <c r="J83" s="443"/>
      <c r="K83" s="427"/>
      <c r="L83" s="447"/>
      <c r="M83" s="447"/>
    </row>
    <row r="84" spans="2:14" s="428" customFormat="1" ht="13.5" customHeight="1">
      <c r="B84" s="627" t="s">
        <v>1220</v>
      </c>
      <c r="C84" s="1940" t="s">
        <v>1099</v>
      </c>
      <c r="D84" s="1940"/>
      <c r="E84" s="1940"/>
      <c r="F84" s="1940"/>
      <c r="G84" s="1940"/>
      <c r="H84" s="611"/>
      <c r="I84" s="490"/>
      <c r="J84" s="491"/>
      <c r="K84" s="427"/>
      <c r="L84" s="447"/>
      <c r="M84" s="447"/>
    </row>
    <row r="85" spans="2:14" s="428" customFormat="1" ht="20.149999999999999" customHeight="1">
      <c r="B85" s="492"/>
      <c r="C85" s="479"/>
      <c r="D85" s="1943" t="s">
        <v>458</v>
      </c>
      <c r="E85" s="480" t="s">
        <v>1066</v>
      </c>
      <c r="F85" s="481" t="s">
        <v>458</v>
      </c>
      <c r="G85" s="482" t="s">
        <v>1098</v>
      </c>
      <c r="H85" s="440"/>
      <c r="I85" s="443"/>
      <c r="J85" s="443"/>
      <c r="K85" s="427"/>
      <c r="L85" s="447"/>
      <c r="M85" s="447"/>
    </row>
    <row r="86" spans="2:14" s="448" customFormat="1" ht="13.5" customHeight="1">
      <c r="B86" s="492"/>
      <c r="C86" s="483"/>
      <c r="D86" s="1944"/>
      <c r="E86" s="484" t="s">
        <v>473</v>
      </c>
      <c r="F86" s="484"/>
      <c r="G86" s="485"/>
      <c r="H86" s="467"/>
      <c r="I86" s="490"/>
      <c r="J86" s="491"/>
      <c r="K86" s="427"/>
      <c r="L86" s="447"/>
      <c r="M86" s="447"/>
    </row>
    <row r="87" spans="2:14" s="448" customFormat="1" ht="13.5" customHeight="1">
      <c r="B87" s="486"/>
      <c r="C87" s="483"/>
      <c r="D87" s="1945"/>
      <c r="E87" s="1946" t="s">
        <v>459</v>
      </c>
      <c r="F87" s="1947"/>
      <c r="G87" s="1948"/>
      <c r="H87" s="444"/>
      <c r="I87" s="443"/>
      <c r="J87" s="443"/>
      <c r="K87" s="427"/>
      <c r="L87" s="447"/>
      <c r="M87" s="447"/>
    </row>
    <row r="88" spans="2:14" s="428" customFormat="1" ht="10" customHeight="1">
      <c r="B88" s="478"/>
      <c r="C88" s="489"/>
      <c r="D88" s="489"/>
      <c r="E88" s="489"/>
      <c r="F88" s="489"/>
      <c r="G88" s="489"/>
      <c r="H88" s="437"/>
      <c r="I88" s="443"/>
      <c r="J88" s="443"/>
      <c r="K88" s="427"/>
      <c r="L88" s="447"/>
      <c r="M88" s="447"/>
    </row>
    <row r="89" spans="2:14" s="428" customFormat="1" ht="13.5" customHeight="1">
      <c r="B89" s="626" t="s">
        <v>1221</v>
      </c>
      <c r="C89" s="1940" t="s">
        <v>1100</v>
      </c>
      <c r="D89" s="1940"/>
      <c r="E89" s="1940"/>
      <c r="F89" s="1940"/>
      <c r="G89" s="1940"/>
      <c r="H89" s="611"/>
      <c r="I89" s="490"/>
      <c r="J89" s="491"/>
      <c r="K89" s="427"/>
      <c r="L89" s="447"/>
      <c r="M89" s="447"/>
    </row>
    <row r="90" spans="2:14" s="428" customFormat="1" ht="20.149999999999999" customHeight="1">
      <c r="B90" s="492"/>
      <c r="C90" s="479"/>
      <c r="D90" s="1943" t="s">
        <v>458</v>
      </c>
      <c r="E90" s="480" t="s">
        <v>1066</v>
      </c>
      <c r="F90" s="481" t="s">
        <v>458</v>
      </c>
      <c r="G90" s="482" t="s">
        <v>1098</v>
      </c>
      <c r="H90" s="440"/>
      <c r="I90" s="443"/>
      <c r="J90" s="443"/>
      <c r="K90" s="427"/>
      <c r="L90" s="447"/>
      <c r="M90" s="447"/>
    </row>
    <row r="91" spans="2:14" s="448" customFormat="1" ht="13.5" customHeight="1">
      <c r="B91" s="492"/>
      <c r="C91" s="483"/>
      <c r="D91" s="1944"/>
      <c r="E91" s="484" t="s">
        <v>473</v>
      </c>
      <c r="F91" s="484"/>
      <c r="G91" s="485"/>
      <c r="H91" s="467"/>
      <c r="I91" s="490"/>
      <c r="J91" s="491"/>
      <c r="K91" s="427"/>
      <c r="L91" s="447"/>
      <c r="M91" s="447"/>
    </row>
    <row r="92" spans="2:14" s="448" customFormat="1" ht="13.5" customHeight="1">
      <c r="B92" s="486"/>
      <c r="C92" s="483"/>
      <c r="D92" s="1945"/>
      <c r="E92" s="1946" t="s">
        <v>459</v>
      </c>
      <c r="F92" s="1947"/>
      <c r="G92" s="1948"/>
      <c r="H92" s="444"/>
      <c r="I92" s="443"/>
      <c r="J92" s="443"/>
      <c r="K92" s="427"/>
      <c r="L92" s="447"/>
      <c r="M92" s="447"/>
    </row>
    <row r="93" spans="2:14" s="428" customFormat="1" ht="10" customHeight="1">
      <c r="B93" s="493"/>
      <c r="C93" s="479"/>
      <c r="D93" s="494"/>
      <c r="E93" s="495"/>
      <c r="F93" s="496"/>
      <c r="G93" s="497"/>
      <c r="H93" s="498"/>
      <c r="I93" s="443"/>
      <c r="J93" s="443"/>
      <c r="K93" s="427"/>
      <c r="L93" s="447"/>
      <c r="M93" s="447"/>
      <c r="N93" s="616"/>
    </row>
    <row r="94" spans="2:14" s="457" customFormat="1" ht="13.5" customHeight="1">
      <c r="B94" s="627" t="s">
        <v>1234</v>
      </c>
      <c r="C94" s="1940" t="s">
        <v>1101</v>
      </c>
      <c r="D94" s="1940"/>
      <c r="E94" s="1940"/>
      <c r="F94" s="1940"/>
      <c r="G94" s="1940"/>
      <c r="H94" s="611"/>
      <c r="I94" s="443"/>
      <c r="J94" s="443"/>
      <c r="K94" s="450"/>
      <c r="L94" s="456"/>
      <c r="M94" s="456"/>
      <c r="N94" s="514"/>
    </row>
    <row r="95" spans="2:14" s="457" customFormat="1" ht="20.149999999999999" customHeight="1">
      <c r="B95" s="499"/>
      <c r="C95" s="500"/>
      <c r="D95" s="1941" t="s">
        <v>458</v>
      </c>
      <c r="E95" s="501" t="s">
        <v>474</v>
      </c>
      <c r="F95" s="1941" t="s">
        <v>458</v>
      </c>
      <c r="G95" s="501" t="s">
        <v>475</v>
      </c>
      <c r="H95" s="444"/>
      <c r="I95" s="443"/>
      <c r="J95" s="443"/>
      <c r="K95" s="450"/>
      <c r="L95" s="456"/>
      <c r="M95" s="456"/>
      <c r="N95" s="514"/>
    </row>
    <row r="96" spans="2:14" s="448" customFormat="1" ht="13.5" customHeight="1">
      <c r="B96" s="486"/>
      <c r="C96" s="483"/>
      <c r="D96" s="1942"/>
      <c r="E96" s="502" t="s">
        <v>459</v>
      </c>
      <c r="F96" s="1942"/>
      <c r="G96" s="502" t="s">
        <v>459</v>
      </c>
      <c r="H96" s="444"/>
      <c r="I96" s="443"/>
      <c r="J96" s="443"/>
      <c r="K96" s="427"/>
      <c r="L96" s="447"/>
      <c r="M96" s="447"/>
      <c r="N96" s="454"/>
    </row>
    <row r="97" spans="2:14" s="457" customFormat="1" ht="20.149999999999999" customHeight="1">
      <c r="B97" s="499"/>
      <c r="C97" s="500"/>
      <c r="D97" s="1941" t="s">
        <v>458</v>
      </c>
      <c r="E97" s="501" t="s">
        <v>476</v>
      </c>
      <c r="F97" s="1941" t="s">
        <v>458</v>
      </c>
      <c r="G97" s="501" t="s">
        <v>477</v>
      </c>
      <c r="H97" s="444"/>
      <c r="I97" s="443"/>
      <c r="J97" s="443"/>
      <c r="K97" s="450"/>
      <c r="L97" s="456"/>
      <c r="M97" s="456"/>
      <c r="N97" s="514"/>
    </row>
    <row r="98" spans="2:14" s="448" customFormat="1" ht="13.5" customHeight="1">
      <c r="B98" s="486"/>
      <c r="C98" s="483"/>
      <c r="D98" s="1942"/>
      <c r="E98" s="502" t="s">
        <v>459</v>
      </c>
      <c r="F98" s="1942"/>
      <c r="G98" s="502" t="s">
        <v>459</v>
      </c>
      <c r="H98" s="444"/>
      <c r="I98" s="443"/>
      <c r="J98" s="443"/>
      <c r="K98" s="427"/>
      <c r="L98" s="447"/>
      <c r="M98" s="447"/>
      <c r="N98" s="454"/>
    </row>
    <row r="99" spans="2:14" s="457" customFormat="1" ht="20.149999999999999" customHeight="1">
      <c r="B99" s="499"/>
      <c r="C99" s="500"/>
      <c r="D99" s="1941" t="s">
        <v>458</v>
      </c>
      <c r="E99" s="501" t="s">
        <v>478</v>
      </c>
      <c r="F99" s="1941" t="s">
        <v>458</v>
      </c>
      <c r="G99" s="501" t="s">
        <v>479</v>
      </c>
      <c r="H99" s="444"/>
      <c r="I99" s="443"/>
      <c r="J99" s="443"/>
      <c r="K99" s="450"/>
      <c r="L99" s="456"/>
      <c r="M99" s="456"/>
      <c r="N99" s="514"/>
    </row>
    <row r="100" spans="2:14" s="448" customFormat="1" ht="13.5" customHeight="1">
      <c r="B100" s="486"/>
      <c r="C100" s="483"/>
      <c r="D100" s="1942"/>
      <c r="E100" s="502" t="s">
        <v>459</v>
      </c>
      <c r="F100" s="1942"/>
      <c r="G100" s="502" t="s">
        <v>459</v>
      </c>
      <c r="H100" s="444"/>
      <c r="I100" s="443"/>
      <c r="J100" s="443"/>
      <c r="K100" s="427"/>
      <c r="L100" s="447"/>
      <c r="M100" s="447"/>
      <c r="N100" s="454"/>
    </row>
    <row r="101" spans="2:14" s="448" customFormat="1" ht="27" customHeight="1">
      <c r="B101" s="486"/>
      <c r="C101" s="483"/>
      <c r="D101" s="1941" t="s">
        <v>458</v>
      </c>
      <c r="E101" s="501" t="s">
        <v>1102</v>
      </c>
      <c r="F101" s="503"/>
      <c r="G101" s="488"/>
      <c r="H101" s="444"/>
      <c r="I101" s="443"/>
      <c r="J101" s="443"/>
      <c r="K101" s="427"/>
      <c r="L101" s="447"/>
      <c r="M101" s="447"/>
      <c r="N101" s="454"/>
    </row>
    <row r="102" spans="2:14" s="448" customFormat="1" ht="13.5" customHeight="1">
      <c r="B102" s="487"/>
      <c r="C102" s="483"/>
      <c r="D102" s="1942"/>
      <c r="E102" s="502" t="s">
        <v>459</v>
      </c>
      <c r="F102" s="488"/>
      <c r="G102" s="488"/>
      <c r="H102" s="445"/>
      <c r="I102" s="446"/>
      <c r="J102" s="444"/>
      <c r="K102" s="427"/>
      <c r="L102" s="447"/>
      <c r="M102" s="447"/>
      <c r="N102" s="454"/>
    </row>
    <row r="103" spans="2:14" s="457" customFormat="1" ht="39" customHeight="1">
      <c r="B103" s="504"/>
      <c r="C103" s="500"/>
      <c r="D103" s="1956" t="s">
        <v>1103</v>
      </c>
      <c r="E103" s="1957"/>
      <c r="F103" s="1957"/>
      <c r="G103" s="1958"/>
      <c r="H103" s="445"/>
      <c r="I103" s="443"/>
      <c r="J103" s="443"/>
      <c r="K103" s="450"/>
      <c r="L103" s="447"/>
      <c r="M103" s="447"/>
      <c r="N103" s="514"/>
    </row>
    <row r="104" spans="2:14" s="428" customFormat="1" ht="10.5" customHeight="1">
      <c r="B104" s="493"/>
      <c r="C104" s="479"/>
      <c r="D104" s="494"/>
      <c r="E104" s="495"/>
      <c r="F104" s="496"/>
      <c r="G104" s="497"/>
      <c r="H104" s="498"/>
      <c r="I104" s="443"/>
      <c r="J104" s="443"/>
      <c r="K104" s="427"/>
      <c r="L104" s="447"/>
      <c r="M104" s="447"/>
      <c r="N104" s="616"/>
    </row>
    <row r="105" spans="2:14" s="428" customFormat="1" ht="19">
      <c r="B105" s="1959" t="str">
        <f>$B$1&amp;" "&amp;$B$2</f>
        <v>（様式-１２） 評価項目（４）-②</v>
      </c>
      <c r="C105" s="1960"/>
      <c r="D105" s="1960"/>
      <c r="E105" s="1960"/>
      <c r="F105" s="1961" t="str">
        <f>IF(F2="","",F2)</f>
        <v/>
      </c>
      <c r="G105" s="1961"/>
      <c r="H105" s="1961"/>
      <c r="I105" s="1961"/>
      <c r="J105" s="426"/>
      <c r="K105" s="427"/>
      <c r="L105" s="447"/>
      <c r="M105" s="447"/>
      <c r="N105" s="616"/>
    </row>
    <row r="106" spans="2:14" s="428" customFormat="1" ht="30" customHeight="1">
      <c r="B106" s="1962" t="s">
        <v>1104</v>
      </c>
      <c r="C106" s="1963"/>
      <c r="D106" s="1963"/>
      <c r="E106" s="1963"/>
      <c r="F106" s="1963"/>
      <c r="G106" s="1963"/>
      <c r="H106" s="1963"/>
      <c r="I106" s="1963"/>
      <c r="J106" s="430"/>
      <c r="K106" s="427"/>
      <c r="L106" s="447"/>
      <c r="M106" s="447"/>
      <c r="N106" s="616"/>
    </row>
    <row r="107" spans="2:14" s="428" customFormat="1" ht="10" customHeight="1">
      <c r="B107" s="1964"/>
      <c r="C107" s="1964"/>
      <c r="D107" s="1964"/>
      <c r="E107" s="1964"/>
      <c r="F107" s="1964"/>
      <c r="G107" s="1964"/>
      <c r="H107" s="1964"/>
      <c r="I107" s="1964"/>
      <c r="J107" s="443"/>
      <c r="K107" s="427"/>
      <c r="L107" s="447"/>
      <c r="M107" s="447"/>
      <c r="N107" s="616"/>
    </row>
    <row r="108" spans="2:14" s="457" customFormat="1" ht="27" customHeight="1">
      <c r="B108" s="626" t="s">
        <v>1080</v>
      </c>
      <c r="C108" s="1940" t="s">
        <v>480</v>
      </c>
      <c r="D108" s="1940"/>
      <c r="E108" s="1940"/>
      <c r="F108" s="1940"/>
      <c r="G108" s="1940"/>
      <c r="H108" s="611"/>
      <c r="I108" s="443"/>
      <c r="J108" s="443"/>
      <c r="K108" s="450"/>
      <c r="L108" s="456"/>
      <c r="M108" s="456"/>
      <c r="N108" s="514"/>
    </row>
    <row r="109" spans="2:14" s="457" customFormat="1" ht="66" customHeight="1">
      <c r="B109" s="455"/>
      <c r="C109" s="505"/>
      <c r="D109" s="1933" t="s">
        <v>458</v>
      </c>
      <c r="E109" s="1934" t="s">
        <v>481</v>
      </c>
      <c r="F109" s="1935"/>
      <c r="G109" s="1936"/>
      <c r="H109" s="440"/>
      <c r="I109" s="443"/>
      <c r="J109" s="443"/>
      <c r="K109" s="450"/>
      <c r="L109" s="456"/>
      <c r="M109" s="456"/>
      <c r="N109" s="514"/>
    </row>
    <row r="110" spans="2:14" s="457" customFormat="1" ht="67.5" customHeight="1">
      <c r="B110" s="455"/>
      <c r="C110" s="505"/>
      <c r="D110" s="1116"/>
      <c r="E110" s="1937" t="s">
        <v>482</v>
      </c>
      <c r="F110" s="1938"/>
      <c r="G110" s="1939"/>
      <c r="H110" s="440"/>
      <c r="I110" s="443"/>
      <c r="J110" s="443"/>
      <c r="K110" s="450"/>
      <c r="L110" s="450"/>
      <c r="M110" s="450"/>
    </row>
    <row r="111" spans="2:14" s="428" customFormat="1" ht="10" customHeight="1">
      <c r="B111" s="466"/>
      <c r="C111" s="433"/>
      <c r="D111" s="433"/>
      <c r="E111" s="433"/>
      <c r="F111" s="433"/>
      <c r="G111" s="467"/>
      <c r="H111" s="467"/>
      <c r="I111" s="443"/>
      <c r="J111" s="443"/>
      <c r="K111" s="450"/>
      <c r="L111" s="450"/>
      <c r="M111" s="427"/>
    </row>
    <row r="112" spans="2:14" s="457" customFormat="1" ht="16.5" hidden="1">
      <c r="B112" s="469"/>
      <c r="C112" s="438"/>
      <c r="D112" s="436"/>
      <c r="E112" s="506" t="s">
        <v>1236</v>
      </c>
      <c r="F112" s="1949" t="s">
        <v>1235</v>
      </c>
      <c r="G112" s="1950"/>
      <c r="H112" s="507"/>
      <c r="I112" s="443"/>
      <c r="J112" s="443"/>
      <c r="K112" s="508"/>
      <c r="L112" s="508"/>
      <c r="M112" s="508"/>
    </row>
    <row r="113" spans="2:13" s="457" customFormat="1" ht="10" customHeight="1" thickBot="1">
      <c r="B113" s="455"/>
      <c r="C113" s="438"/>
      <c r="D113" s="438"/>
      <c r="E113" s="438"/>
      <c r="F113" s="438"/>
      <c r="G113" s="467"/>
      <c r="H113" s="467"/>
      <c r="I113" s="443"/>
      <c r="J113" s="443"/>
      <c r="K113" s="450"/>
      <c r="L113" s="450"/>
      <c r="M113" s="450"/>
    </row>
    <row r="114" spans="2:13" s="457" customFormat="1" ht="36" customHeight="1" thickBot="1">
      <c r="B114" s="455"/>
      <c r="C114" s="438"/>
      <c r="D114" s="509" t="s">
        <v>1105</v>
      </c>
      <c r="E114" s="510" t="s">
        <v>1224</v>
      </c>
      <c r="F114" s="1951" t="str">
        <f>IF(F112="ＯＫ！",IF((COUNTIF(D10,"■")+COUNTIF(D17:F21,"■")+COUNTIF(D27,"■")+COUNTIF(D34:F48,"■")+COUNTIF(D55:F71,"■")+COUNTIF(D75:D90,"■")+COUNTIF(D95:F101,"■")+COUNTIF(D109,"■"))&gt;=1,"ＯＫ！","ＮＯ！"),"ＮＯ！")</f>
        <v>ＮＯ！</v>
      </c>
      <c r="G114" s="1952"/>
      <c r="H114" s="511"/>
      <c r="I114" s="443"/>
      <c r="J114" s="443"/>
      <c r="K114" s="450"/>
      <c r="L114" s="450"/>
      <c r="M114" s="450"/>
    </row>
    <row r="115" spans="2:13" s="428" customFormat="1" ht="10" customHeight="1">
      <c r="B115" s="512"/>
      <c r="E115" s="1953" t="s">
        <v>1225</v>
      </c>
      <c r="F115" s="1954"/>
      <c r="G115" s="1954"/>
      <c r="J115" s="434"/>
      <c r="K115" s="427"/>
      <c r="L115" s="450"/>
      <c r="M115" s="450"/>
    </row>
    <row r="116" spans="2:13" s="428" customFormat="1" ht="40.5" customHeight="1">
      <c r="B116" s="513"/>
      <c r="E116" s="1955"/>
      <c r="F116" s="1955"/>
      <c r="G116" s="1955"/>
      <c r="J116" s="434"/>
      <c r="K116" s="427"/>
      <c r="L116" s="427"/>
      <c r="M116" s="427"/>
    </row>
  </sheetData>
  <mergeCells count="93">
    <mergeCell ref="F1:I1"/>
    <mergeCell ref="F2:I2"/>
    <mergeCell ref="B3:I3"/>
    <mergeCell ref="F4:I4"/>
    <mergeCell ref="B5:I6"/>
    <mergeCell ref="C7:G7"/>
    <mergeCell ref="C9:G9"/>
    <mergeCell ref="D10:D12"/>
    <mergeCell ref="F10:F12"/>
    <mergeCell ref="G10:G12"/>
    <mergeCell ref="D14:G14"/>
    <mergeCell ref="C16:G16"/>
    <mergeCell ref="D17:D18"/>
    <mergeCell ref="F17:F18"/>
    <mergeCell ref="D19:D20"/>
    <mergeCell ref="F19:F20"/>
    <mergeCell ref="D38:D39"/>
    <mergeCell ref="E38:G38"/>
    <mergeCell ref="D21:D22"/>
    <mergeCell ref="F21:F22"/>
    <mergeCell ref="D24:G24"/>
    <mergeCell ref="C26:G26"/>
    <mergeCell ref="D27:D29"/>
    <mergeCell ref="F27:F29"/>
    <mergeCell ref="G27:G29"/>
    <mergeCell ref="D31:G31"/>
    <mergeCell ref="C33:G33"/>
    <mergeCell ref="D34:D35"/>
    <mergeCell ref="F34:F35"/>
    <mergeCell ref="D36:D37"/>
    <mergeCell ref="C41:G41"/>
    <mergeCell ref="D42:D43"/>
    <mergeCell ref="E42:G42"/>
    <mergeCell ref="E43:G43"/>
    <mergeCell ref="D44:D45"/>
    <mergeCell ref="E44:G44"/>
    <mergeCell ref="E45:G45"/>
    <mergeCell ref="D46:D47"/>
    <mergeCell ref="E46:G46"/>
    <mergeCell ref="E47:G47"/>
    <mergeCell ref="D48:D49"/>
    <mergeCell ref="E48:G48"/>
    <mergeCell ref="E49:G49"/>
    <mergeCell ref="C64:G64"/>
    <mergeCell ref="B51:E51"/>
    <mergeCell ref="F51:I51"/>
    <mergeCell ref="B52:I53"/>
    <mergeCell ref="C54:G54"/>
    <mergeCell ref="D55:D56"/>
    <mergeCell ref="F55:F56"/>
    <mergeCell ref="D57:D58"/>
    <mergeCell ref="F57:F58"/>
    <mergeCell ref="D59:D60"/>
    <mergeCell ref="F59:F60"/>
    <mergeCell ref="D61:D62"/>
    <mergeCell ref="D80:D82"/>
    <mergeCell ref="E82:G82"/>
    <mergeCell ref="D65:D66"/>
    <mergeCell ref="F65:F66"/>
    <mergeCell ref="D67:D68"/>
    <mergeCell ref="C70:G70"/>
    <mergeCell ref="D71:D72"/>
    <mergeCell ref="F71:F72"/>
    <mergeCell ref="C74:G74"/>
    <mergeCell ref="D75:D77"/>
    <mergeCell ref="E76:G76"/>
    <mergeCell ref="E77:G77"/>
    <mergeCell ref="C79:G79"/>
    <mergeCell ref="D99:D100"/>
    <mergeCell ref="F99:F100"/>
    <mergeCell ref="C84:G84"/>
    <mergeCell ref="D85:D87"/>
    <mergeCell ref="E87:G87"/>
    <mergeCell ref="C89:G89"/>
    <mergeCell ref="D90:D92"/>
    <mergeCell ref="E92:G92"/>
    <mergeCell ref="C94:G94"/>
    <mergeCell ref="D95:D96"/>
    <mergeCell ref="F95:F96"/>
    <mergeCell ref="D97:D98"/>
    <mergeCell ref="F97:F98"/>
    <mergeCell ref="E115:G116"/>
    <mergeCell ref="D101:D102"/>
    <mergeCell ref="D103:G103"/>
    <mergeCell ref="B105:E105"/>
    <mergeCell ref="F105:I105"/>
    <mergeCell ref="B106:I107"/>
    <mergeCell ref="C108:G108"/>
    <mergeCell ref="D109:D110"/>
    <mergeCell ref="E109:G109"/>
    <mergeCell ref="E110:G110"/>
    <mergeCell ref="F112:G112"/>
    <mergeCell ref="F114:G114"/>
  </mergeCells>
  <phoneticPr fontId="2"/>
  <dataValidations count="4">
    <dataValidation imeMode="on" allowBlank="1" showInputMessage="1" showErrorMessage="1" sqref="G97 JC97 SY97 ACU97 AMQ97 AWM97 BGI97 BQE97 CAA97 CJW97 CTS97 DDO97 DNK97 DXG97 EHC97 EQY97 FAU97 FKQ97 FUM97 GEI97 GOE97 GYA97 HHW97 HRS97 IBO97 ILK97 IVG97 JFC97 JOY97 JYU97 KIQ97 KSM97 LCI97 LME97 LWA97 MFW97 MPS97 MZO97 NJK97 NTG97 ODC97 OMY97 OWU97 PGQ97 PQM97 QAI97 QKE97 QUA97 RDW97 RNS97 RXO97 SHK97 SRG97 TBC97 TKY97 TUU97 UEQ97 UOM97 UYI97 VIE97 VSA97 WBW97 WLS97 WVO97 E99 JA99 SW99 ACS99 AMO99 AWK99 BGG99 BQC99 BZY99 CJU99 CTQ99 DDM99 DNI99 DXE99 EHA99 EQW99 FAS99 FKO99 FUK99 GEG99 GOC99 GXY99 HHU99 HRQ99 IBM99 ILI99 IVE99 JFA99 JOW99 JYS99 KIO99 KSK99 LCG99 LMC99 LVY99 MFU99 MPQ99 MZM99 NJI99 NTE99 ODA99 OMW99 OWS99 PGO99 PQK99 QAG99 QKC99 QTY99 RDU99 RNQ99 RXM99 SHI99 SRE99 TBA99 TKW99 TUS99 UEO99 UOK99 UYG99 VIC99 VRY99 WBU99 WLQ99 WVM99 E38:G38 JA38:JC38 SW38:SY38 ACS38:ACU38 AMO38:AMQ38 AWK38:AWM38 BGG38:BGI38 BQC38:BQE38 BZY38:CAA38 CJU38:CJW38 CTQ38:CTS38 DDM38:DDO38 DNI38:DNK38 DXE38:DXG38 EHA38:EHC38 EQW38:EQY38 FAS38:FAU38 FKO38:FKQ38 FUK38:FUM38 GEG38:GEI38 GOC38:GOE38 GXY38:GYA38 HHU38:HHW38 HRQ38:HRS38 IBM38:IBO38 ILI38:ILK38 IVE38:IVG38 JFA38:JFC38 JOW38:JOY38 JYS38:JYU38 KIO38:KIQ38 KSK38:KSM38 LCG38:LCI38 LMC38:LME38 LVY38:LWA38 MFU38:MFW38 MPQ38:MPS38 MZM38:MZO38 NJI38:NJK38 NTE38:NTG38 ODA38:ODC38 OMW38:OMY38 OWS38:OWU38 PGO38:PGQ38 PQK38:PQM38 QAG38:QAI38 QKC38:QKE38 QTY38:QUA38 RDU38:RDW38 RNQ38:RNS38 RXM38:RXO38 SHI38:SHK38 SRE38:SRG38 TBA38:TBC38 TKW38:TKY38 TUS38:TUU38 UEO38:UEQ38 UOK38:UOM38 UYG38:UYI38 VIC38:VIE38 VRY38:VSA38 WBU38:WBW38 WLQ38:WLS38 WVM38:WVO38 E76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E109:E110 JA109:JA110 SW109:SW110 ACS109:ACS110 AMO109:AMO110 AWK109:AWK110 BGG109:BGG110 BQC109:BQC110 BZY109:BZY110 CJU109:CJU110 CTQ109:CTQ110 DDM109:DDM110 DNI109:DNI110 DXE109:DXE110 EHA109:EHA110 EQW109:EQW110 FAS109:FAS110 FKO109:FKO110 FUK109:FUK110 GEG109:GEG110 GOC109:GOC110 GXY109:GXY110 HHU109:HHU110 HRQ109:HRQ110 IBM109:IBM110 ILI109:ILI110 IVE109:IVE110 JFA109:JFA110 JOW109:JOW110 JYS109:JYS110 KIO109:KIO110 KSK109:KSK110 LCG109:LCG110 LMC109:LMC110 LVY109:LVY110 MFU109:MFU110 MPQ109:MPQ110 MZM109:MZM110 NJI109:NJI110 NTE109:NTE110 ODA109:ODA110 OMW109:OMW110 OWS109:OWS110 PGO109:PGO110 PQK109:PQK110 QAG109:QAG110 QKC109:QKC110 QTY109:QTY110 RDU109:RDU110 RNQ109:RNQ110 RXM109:RXM110 SHI109:SHI110 SRE109:SRE110 TBA109:TBA110 TKW109:TKW110 TUS109:TUS110 UEO109:UEO110 UOK109:UOK110 UYG109:UYG110 VIC109:VIC110 VRY109:VRY110 WBU109:WBU110 WLQ109:WLQ110 WVM109:WVM110 E95 JA95 SW95 ACS95 AMO95 AWK95 BGG95 BQC95 BZY95 CJU95 CTQ95 DDM95 DNI95 DXE95 EHA95 EQW95 FAS95 FKO95 FUK95 GEG95 GOC95 GXY95 HHU95 HRQ95 IBM95 ILI95 IVE95 JFA95 JOW95 JYS95 KIO95 KSK95 LCG95 LMC95 LVY95 MFU95 MPQ95 MZM95 NJI95 NTE95 ODA95 OMW95 OWS95 PGO95 PQK95 QAG95 QKC95 QTY95 RDU95 RNQ95 RXM95 SHI95 SRE95 TBA95 TKW95 TUS95 UEO95 UOK95 UYG95 VIC95 VRY95 WBU95 WLQ95 WVM95 G95 JC95 SY95 ACU95 AMQ95 AWM95 BGI95 BQE95 CAA95 CJW95 CTS95 DDO95 DNK95 DXG95 EHC95 EQY95 FAU95 FKQ95 FUM95 GEI95 GOE95 GYA95 HHW95 HRS95 IBO95 ILK95 IVG95 JFC95 JOY95 JYU95 KIQ95 KSM95 LCI95 LME95 LWA95 MFW95 MPS95 MZO95 NJK95 NTG95 ODC95 OMY95 OWU95 PGQ95 PQM95 QAI95 QKE95 QUA95 RDW95 RNS95 RXO95 SHK95 SRG95 TBC95 TKY95 TUU95 UEQ95 UOM95 UYI95 VIE95 VSA95 WBW95 WLS95 WVO95 E97 JA97 SW97 ACS97 AMO97 AWK97 BGG97 BQC97 BZY97 CJU97 CTQ97 DDM97 DNI97 DXE97 EHA97 EQW97 FAS97 FKO97 FUK97 GEG97 GOC97 GXY97 HHU97 HRQ97 IBM97 ILI97 IVE97 JFA97 JOW97 JYS97 KIO97 KSK97 LCG97 LMC97 LVY97 MFU97 MPQ97 MZM97 NJI97 NTE97 ODA97 OMW97 OWS97 PGO97 PQK97 QAG97 QKC97 QTY97 RDU97 RNQ97 RXM97 SHI97 SRE97 TBA97 TKW97 TUS97 UEO97 UOK97 UYG97 VIC97 VRY97 WBU97 WLQ97 WVM97 G99 JC99 SY99 ACU99 AMQ99 AWM99 BGI99 BQE99 CAA99 CJW99 CTS99 DDO99 DNK99 DXG99 EHC99 EQY99 FAU99 FKQ99 FUM99 GEI99 GOE99 GYA99 HHW99 HRS99 IBO99 ILK99 IVG99 JFC99 JOY99 JYU99 KIQ99 KSM99 LCI99 LME99 LWA99 MFW99 MPS99 MZO99 NJK99 NTG99 ODC99 OMY99 OWU99 PGQ99 PQM99 QAI99 QKE99 QUA99 RDW99 RNS99 RXO99 SHK99 SRG99 TBC99 TKY99 TUU99 UEQ99 UOM99 UYI99 VIE99 VSA99 WBW99 WLS99 WVO99 E101 JA101 SW101 ACS101 AMO101 AWK101 BGG101 BQC101 BZY101 CJU101 CTQ101 DDM101 DNI101 DXE101 EHA101 EQW101 FAS101 FKO101 FUK101 GEG101 GOC101 GXY101 HHU101 HRQ101 IBM101 ILI101 IVE101 JFA101 JOW101 JYS101 KIO101 KSK101 LCG101 LMC101 LVY101 MFU101 MPQ101 MZM101 NJI101 NTE101 ODA101 OMW101 OWS101 PGO101 PQK101 QAG101 QKC101 QTY101 RDU101 RNQ101 RXM101 SHI101 SRE101 TBA101 TKW101 TUS101 UEO101 UOK101 UYG101 VIC101 VRY101 WBU101 WLQ101 WVM101 E81:G81 JA81:JC81 SW81:SY81 ACS81:ACU81 AMO81:AMQ81 AWK81:AWM81 BGG81:BGI81 BQC81:BQE81 BZY81:CAA81 CJU81:CJW81 CTQ81:CTS81 DDM81:DDO81 DNI81:DNK81 DXE81:DXG81 EHA81:EHC81 EQW81:EQY81 FAS81:FAU81 FKO81:FKQ81 FUK81:FUM81 GEG81:GEI81 GOC81:GOE81 GXY81:GYA81 HHU81:HHW81 HRQ81:HRS81 IBM81:IBO81 ILI81:ILK81 IVE81:IVG81 JFA81:JFC81 JOW81:JOY81 JYS81:JYU81 KIO81:KIQ81 KSK81:KSM81 LCG81:LCI81 LMC81:LME81 LVY81:LWA81 MFU81:MFW81 MPQ81:MPS81 MZM81:MZO81 NJI81:NJK81 NTE81:NTG81 ODA81:ODC81 OMW81:OMY81 OWS81:OWU81 PGO81:PGQ81 PQK81:PQM81 QAG81:QAI81 QKC81:QKE81 QTY81:QUA81 RDU81:RDW81 RNQ81:RNS81 RXM81:RXO81 SHI81:SHK81 SRE81:SRG81 TBA81:TBC81 TKW81:TKY81 TUS81:TUU81 UEO81:UEQ81 UOK81:UOM81 UYG81:UYI81 VIC81:VIE81 VRY81:VSA81 WBU81:WBW81 WLQ81:WLS81 WVM81:WVO81 E86:G86 JA86:JC86 SW86:SY86 ACS86:ACU86 AMO86:AMQ86 AWK86:AWM86 BGG86:BGI86 BQC86:BQE86 BZY86:CAA86 CJU86:CJW86 CTQ86:CTS86 DDM86:DDO86 DNI86:DNK86 DXE86:DXG86 EHA86:EHC86 EQW86:EQY86 FAS86:FAU86 FKO86:FKQ86 FUK86:FUM86 GEG86:GEI86 GOC86:GOE86 GXY86:GYA86 HHU86:HHW86 HRQ86:HRS86 IBM86:IBO86 ILI86:ILK86 IVE86:IVG86 JFA86:JFC86 JOW86:JOY86 JYS86:JYU86 KIO86:KIQ86 KSK86:KSM86 LCG86:LCI86 LMC86:LME86 LVY86:LWA86 MFU86:MFW86 MPQ86:MPS86 MZM86:MZO86 NJI86:NJK86 NTE86:NTG86 ODA86:ODC86 OMW86:OMY86 OWS86:OWU86 PGO86:PGQ86 PQK86:PQM86 QAG86:QAI86 QKC86:QKE86 QTY86:QUA86 RDU86:RDW86 RNQ86:RNS86 RXM86:RXO86 SHI86:SHK86 SRE86:SRG86 TBA86:TBC86 TKW86:TKY86 TUS86:TUU86 UEO86:UEQ86 UOK86:UOM86 UYG86:UYI86 VIC86:VIE86 VRY86:VSA86 WBU86:WBW86 WLQ86:WLS86 WVM86:WVO86 E91:G91 JA91:JC91 SW91:SY91 ACS91:ACU91 AMO91:AMQ91 AWK91:AWM91 BGG91:BGI91 BQC91:BQE91 BZY91:CAA91 CJU91:CJW91 CTQ91:CTS91 DDM91:DDO91 DNI91:DNK91 DXE91:DXG91 EHA91:EHC91 EQW91:EQY91 FAS91:FAU91 FKO91:FKQ91 FUK91:FUM91 GEG91:GEI91 GOC91:GOE91 GXY91:GYA91 HHU91:HHW91 HRQ91:HRS91 IBM91:IBO91 ILI91:ILK91 IVE91:IVG91 JFA91:JFC91 JOW91:JOY91 JYS91:JYU91 KIO91:KIQ91 KSK91:KSM91 LCG91:LCI91 LMC91:LME91 LVY91:LWA91 MFU91:MFW91 MPQ91:MPS91 MZM91:MZO91 NJI91:NJK91 NTE91:NTG91 ODA91:ODC91 OMW91:OMY91 OWS91:OWU91 PGO91:PGQ91 PQK91:PQM91 QAG91:QAI91 QKC91:QKE91 QTY91:QUA91 RDU91:RDW91 RNQ91:RNS91 RXM91:RXO91 SHI91:SHK91 SRE91:SRG91 TBA91:TBC91 TKW91:TKY91 TUS91:TUU91 UEO91:UEQ91 UOK91:UOM91 UYG91:UYI91 VIC91:VIE91 VRY91:VSA91 WBU91:WBW91 WLQ91:WLS91 WVM91:WVO91"/>
    <dataValidation imeMode="off" allowBlank="1" showInputMessage="1" showErrorMessage="1" sqref="E2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dataValidation type="list" allowBlank="1" showInputMessage="1" showErrorMessage="1" error="□：該当しない_x000a_■：該当する　　のどちらかを選択して下さい。" prompt="該当する場合は■を、該当しない場合は□を選択して下さい。" sqref="IZ75 SV75 ACR75 AMN75 AWJ75 BGF75 BQB75 BZX75 CJT75 CTP75 DDL75 DNH75 DXD75 EGZ75 EQV75 FAR75 FKN75 FUJ75 GEF75 GOB75 GXX75 HHT75 HRP75 IBL75 ILH75 IVD75 JEZ75 JOV75 JYR75 KIN75 KSJ75 LCF75 LMB75 LVX75 MFT75 MPP75 MZL75 NJH75 NTD75 OCZ75 OMV75 OWR75 PGN75 PQJ75 QAF75 QKB75 QTX75 RDT75 RNP75 RXL75 SHH75 SRD75 TAZ75 TKV75 TUR75 UEN75 UOJ75 UYF75 VIB75 VRX75 WBT75 WLP75 WVL75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JB27 SX27 ACT27 AMP27 AWL27 BGH27 BQD27 BZZ27 CJV27 CTR27 DDN27 DNJ27 DXF27 EHB27 EQX27 FAT27 FKP27 FUL27 GEH27 GOD27 GXZ27 HHV27 HRR27 IBN27 ILJ27 IVF27 JFB27 JOX27 JYT27 KIP27 KSL27 LCH27 LMD27 LVZ27 MFV27 MPR27 MZN27 NJJ27 NTF27 ODB27 OMX27 OWT27 PGP27 PQL27 QAH27 QKD27 QTZ27 RDV27 RNR27 RXN27 SHJ27 SRF27 TBB27 TKX27 TUT27 UEP27 UOL27 UYH27 VID27 VRZ27 WBV27 WLR27 WVN27 IZ27 SV27 ACR27 AMN27 AWJ27 BGF27 BQB27 BZX27 CJT27 CTP27 DDL27 DNH27 DXD27 EGZ27 EQV27 FAR27 FKN27 FUJ27 GEF27 GOB27 GXX27 HHT27 HRP27 IBL27 ILH27 IVD27 JEZ27 JOV27 JYR27 KIN27 KSJ27 LCF27 LMB27 LVX27 MFT27 MPP27 MZL27 NJH27 NTD27 OCZ27 OMV27 OWR27 PGN27 PQJ27 QAF27 QKB27 QTX27 RDT27 RNP27 RXL27 SHH27 SRD27 TAZ27 TKV27 TUR27 UEN27 UOJ27 UYF27 VIB27 VRX27 WBT27 WLP27 WVL27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IZ38 SV38 ACR38 AMN38 AWJ38 BGF38 BQB38 BZX38 CJT38 CTP38 DDL38 DNH38 DXD38 EGZ38 EQV38 FAR38 FKN38 FUJ38 GEF38 GOB38 GXX38 HHT38 HRP38 IBL38 ILH38 IVD38 JEZ38 JOV38 JYR38 KIN38 KSJ38 LCF38 LMB38 LVX38 MFT38 MPP38 MZL38 NJH38 NTD38 OCZ38 OMV38 OWR38 PGN38 PQJ38 QAF38 QKB38 QTX38 RDT38 RNP38 RXL38 SHH38 SRD38 TAZ38 TKV38 TUR38 UEN38 UOJ38 UYF38 VIB38 VRX38 WBT38 WLP38 WVL38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F75 IZ80 SV80 ACR80 AMN80 AWJ80 BGF80 BQB80 BZX80 CJT80 CTP80 DDL80 DNH80 DXD80 EGZ80 EQV80 FAR80 FKN80 FUJ80 GEF80 GOB80 GXX80 HHT80 HRP80 IBL80 ILH80 IVD80 JEZ80 JOV80 JYR80 KIN80 KSJ80 LCF80 LMB80 LVX80 MFT80 MPP80 MZL80 NJH80 NTD80 OCZ80 OMV80 OWR80 PGN80 PQJ80 QAF80 QKB80 QTX80 RDT80 RNP80 RXL80 SHH80 SRD80 TAZ80 TKV80 TUR80 UEN80 UOJ80 UYF80 VIB80 VRX80 WBT80 WLP80 WVL80 F80 JB80 SX80 ACT80 AMP80 AWL80 BGH80 BQD80 BZZ80 CJV80 CTR80 DDN80 DNJ80 DXF80 EHB80 EQX80 FAT80 FKP80 FUL80 GEH80 GOD80 GXZ80 HHV80 HRR80 IBN80 ILJ80 IVF80 JFB80 JOX80 JYT80 KIP80 KSL80 LCH80 LMD80 LVZ80 MFV80 MPR80 MZN80 NJJ80 NTF80 ODB80 OMX80 OWT80 PGP80 PQL80 QAH80 QKD80 QTZ80 RDV80 RNR80 RXN80 SHJ80 SRF80 TBB80 TKX80 TUT80 UEP80 UOL80 UYH80 VID80 VRZ80 WBV80 WLR80 WVN80 D34:D39 IZ85 SV85 ACR85 AMN85 AWJ85 BGF85 BQB85 BZX85 CJT85 CTP85 DDL85 DNH85 DXD85 EGZ85 EQV85 FAR85 FKN85 FUJ85 GEF85 GOB85 GXX85 HHT85 HRP85 IBL85 ILH85 IVD85 JEZ85 JOV85 JYR85 KIN85 KSJ85 LCF85 LMB85 LVX85 MFT85 MPP85 MZL85 NJH85 NTD85 OCZ85 OMV85 OWR85 PGN85 PQJ85 QAF85 QKB85 QTX85 RDT85 RNP85 RXL85 SHH85 SRD85 TAZ85 TKV85 TUR85 UEN85 UOJ85 UYF85 VIB85 VRX85 WBT85 WLP85 WVL85 F85 JB85 SX85 ACT85 AMP85 AWL85 BGH85 BQD85 BZZ85 CJV85 CTR85 DDN85 DNJ85 DXF85 EHB85 EQX85 FAT85 FKP85 FUL85 GEH85 GOD85 GXZ85 HHV85 HRR85 IBN85 ILJ85 IVF85 JFB85 JOX85 JYT85 KIP85 KSL85 LCH85 LMD85 LVZ85 MFV85 MPR85 MZN85 NJJ85 NTF85 ODB85 OMX85 OWT85 PGP85 PQL85 QAH85 QKD85 QTZ85 RDV85 RNR85 RXN85 SHJ85 SRF85 TBB85 TKX85 TUT85 UEP85 UOL85 UYH85 VID85 VRZ85 WBV85 WLR85 WVN85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F90 JB90 SX90 ACT90 AMP90 AWL90 BGH90 BQD90 BZZ90 CJV90 CTR90 DDN90 DNJ90 DXF90 EHB90 EQX90 FAT90 FKP90 FUL90 GEH90 GOD90 GXZ90 HHV90 HRR90 IBN90 ILJ90 IVF90 JFB90 JOX90 JYT90 KIP90 KSL90 LCH90 LMD90 LVZ90 MFV90 MPR90 MZN90 NJJ90 NTF90 ODB90 OMX90 OWT90 PGP90 PQL90 QAH90 QKD90 QTZ90 RDV90 RNR90 RXN90 SHJ90 SRF90 TBB90 TKX90 TUT90 UEP90 UOL90 UYH90 VID90 VRZ90 WBV90 WLR90 WVN90 WVL34 WLP34 WBT34 VRX34 VIB34 UYF34 UOJ34 UEN34 TUR34 TKV34 TAZ34 SRD34 SHH34 RXL34 RNP34 RDT34 QTX34 QKB34 QAF34 PQJ34 PGN34 OWR34 OMV34 OCZ34 NTD34 NJH34 MZL34 MPP34 MFT34 LVX34 LMB34 LCF34 KSJ34 KIN34 JYR34 JOV34 JEZ34 IVD34 ILH34 IBL34 HRP34 HHT34 GXX34 GOB34 GEF34 FUJ34 FKN34 FAR34 EQV34 EGZ34 DXD34 DNH34 DDL34 CTP34 CJT34 BZX34 BQB34 BGF34 AWJ34 AMN34 ACR34 SV34 IZ34 D10:D12 F10:F12 D17:D22 F17:F22 D27:D29 F27:F29 F34:F35 D75:D77 D80:D82 D85:D87 D90:D92">
      <formula1>"□,■"</formula1>
    </dataValidation>
    <dataValidation type="list" allowBlank="1" showInputMessage="1" showErrorMessage="1" error="□：制度がない_x000a_■：制度がある　　のどちらかを選択して下さい。" prompt="制度がある場合は■を、制度がない場合は□を選択して下さい。" sqref="WBT101 IZ57 SV57 ACR57 AMN57 AWJ57 BGF57 BQB57 BZX57 CJT57 CTP57 DDL57 DNH57 DXD57 EGZ57 EQV57 FAR57 FKN57 FUJ57 GEF57 GOB57 GXX57 HHT57 HRP57 IBL57 ILH57 IVD57 JEZ57 JOV57 JYR57 KIN57 KSJ57 LCF57 LMB57 LVX57 MFT57 MPP57 MZL57 NJH57 NTD57 OCZ57 OMV57 OWR57 PGN57 PQJ57 QAF57 QKB57 QTX57 RDT57 RNP57 RXL57 SHH57 SRD57 TAZ57 TKV57 TUR57 UEN57 UOJ57 UYF57 VIB57 VRX57 WBT57 WLP57 WVL57 RDT101 IZ97 SV97 ACR97 AMN97 AWJ97 BGF97 BQB97 BZX97 CJT97 CTP97 DDL97 DNH97 DXD97 EGZ97 EQV97 FAR97 FKN97 FUJ97 GEF97 GOB97 GXX97 HHT97 HRP97 IBL97 ILH97 IVD97 JEZ97 JOV97 JYR97 KIN97 KSJ97 LCF97 LMB97 LVX97 MFT97 MPP97 MZL97 NJH97 NTD97 OCZ97 OMV97 OWR97 PGN97 PQJ97 QAF97 QKB97 QTX97 RDT97 RNP97 RXL97 SHH97 SRD97 TAZ97 TKV97 TUR97 UEN97 UOJ97 UYF97 VIB97 VRX97 WBT97 WLP97 WVL97 WVL101 TAZ101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SHH101 JB71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PGN101 IZ109 SV109 ACR109 AMN109 AWJ109 BGF109 BQB109 BZX109 CJT109 CTP109 DDL109 DNH109 DXD109 EGZ109 EQV109 FAR109 FKN109 FUJ109 GEF109 GOB109 GXX109 HHT109 HRP109 IBL109 ILH109 IVD109 JEZ109 JOV109 JYR109 KIN109 KSJ109 LCF109 LMB109 LVX109 MFT109 MPP109 MZL109 NJH109 NTD109 OCZ109 OMV109 OWR109 PGN109 PQJ109 QAF109 QKB109 QTX109 RDT109 RNP109 RXL109 SHH109 SRD109 TAZ109 TKV109 TUR109 UEN109 UOJ109 UYF109 VIB109 VRX109 WBT109 WLP109 WVL109 VIB101 IZ61 SV61 ACR61 AMN61 AWJ61 BGF61 BQB61 BZX61 CJT61 CTP61 DDL61 DNH61 DXD61 EGZ61 EQV61 FAR61 FKN61 FUJ61 GEF61 GOB61 GXX61 HHT61 HRP61 IBL61 ILH61 IVD61 JEZ61 JOV61 JYR61 KIN61 KSJ61 LCF61 LMB61 LVX61 MFT61 MPP61 MZL61 NJH61 NTD61 OCZ61 OMV61 OWR61 PGN61 PQJ61 QAF61 QKB61 QTX61 RDT61 RNP61 RXL61 SHH61 SRD61 TAZ61 TKV61 TUR61 UEN61 UOJ61 UYF61 VIB61 VRX61 WBT61 WLP61 WVL61 VRX101 IZ59 SV59 ACR59 AMN59 AWJ59 BGF59 BQB59 BZX59 CJT59 CTP59 DDL59 DNH59 DXD59 EGZ59 EQV59 FAR59 FKN59 FUJ59 GEF59 GOB59 GXX59 HHT59 HRP59 IBL59 ILH59 IVD59 JEZ59 JOV59 JYR59 KIN59 KSJ59 LCF59 LMB59 LVX59 MFT59 MPP59 MZL59 NJH59 NTD59 OCZ59 OMV59 OWR59 PGN59 PQJ59 QAF59 QKB59 QTX59 RDT59 RNP59 RXL59 SHH59 SRD59 TAZ59 TKV59 TUR59 UEN59 UOJ59 UYF59 VIB59 VRX59 WBT59 WLP59 WVL59 WLP101 IZ55 SV55 ACR55 AMN55 AWJ55 BGF55 BQB55 BZX55 CJT55 CTP55 DDL55 DNH55 DXD55 EGZ55 EQV55 FAR55 FKN55 FUJ55 GEF55 GOB55 GXX55 HHT55 HRP55 IBL55 ILH55 IVD55 JEZ55 JOV55 JYR55 KIN55 KSJ55 LCF55 LMB55 LVX55 MFT55 MPP55 MZL55 NJH55 NTD55 OCZ55 OMV55 OWR55 PGN55 PQJ55 QAF55 QKB55 QTX55 RDT55 RNP55 RXL55 SHH55 SRD55 TAZ55 TKV55 TUR55 UEN55 UOJ55 UYF55 VIB55 VRX55 WBT55 WLP55 WVL55 UOJ101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UYF101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UEN101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TUR101 IZ65 SV65 ACR65 AMN65 AWJ65 BGF65 BQB65 BZX65 CJT65 CTP65 DDL65 DNH65 DXD65 EGZ65 EQV65 FAR65 FKN65 FUJ65 GEF65 GOB65 GXX65 HHT65 HRP65 IBL65 ILH65 IVD65 JEZ65 JOV65 JYR65 KIN65 KSJ65 LCF65 LMB65 LVX65 MFT65 MPP65 MZL65 NJH65 NTD65 OCZ65 OMV65 OWR65 PGN65 PQJ65 QAF65 QKB65 QTX65 RDT65 RNP65 RXL65 SHH65 SRD65 TAZ65 TKV65 TUR65 UEN65 UOJ65 UYF65 VIB65 VRX65 WBT65 WLP65 WVL65 TKV101 IZ67 SV67 ACR67 AMN67 AWJ67 BGF67 BQB67 BZX67 CJT67 CTP67 DDL67 DNH67 DXD67 EGZ67 EQV67 FAR67 FKN67 FUJ67 GEF67 GOB67 GXX67 HHT67 HRP67 IBL67 ILH67 IVD67 JEZ67 JOV67 JYR67 KIN67 KSJ67 LCF67 LMB67 LVX67 MFT67 MPP67 MZL67 NJH67 NTD67 OCZ67 OMV67 OWR67 PGN67 PQJ67 QAF67 QKB67 QTX67 RDT67 RNP67 RXL67 SHH67 SRD67 TAZ67 TKV67 TUR67 UEN67 UOJ67 UYF67 VIB67 VRX67 WBT67 WLP67 WVL67 SRD101 IZ71 SV71 ACR71 AMN71 AWJ71 BGF71 BQB71 BZX71 CJT71 CTP71 DDL71 DNH71 DXD71 EGZ71 EQV71 FAR71 FKN71 FUJ71 GEF71 GOB71 GXX71 HHT71 HRP71 IBL71 ILH71 IVD71 JEZ71 JOV71 JYR71 KIN71 KSJ71 LCF71 LMB71 LVX71 MFT71 MPP71 MZL71 NJH71 NTD71 OCZ71 OMV71 OWR71 PGN71 PQJ71 QAF71 QKB71 QTX71 RDT71 RNP71 RXL71 SHH71 SRD71 TAZ71 TKV71 TUR71 UEN71 UOJ71 UYF71 VIB71 VRX71 WBT71 WLP71 WVL71 RNP101 JB95 SX95 ACT95 AMP95 AWL95 BGH95 BQD95 BZZ95 CJV95 CTR95 DDN95 DNJ95 DXF95 EHB95 EQX95 FAT95 FKP95 FUL95 GEH95 GOD95 GXZ95 HHV95 HRR95 IBN95 ILJ95 IVF95 JFB95 JOX95 JYT95 KIP95 KSL95 LCH95 LMD95 LVZ95 MFV95 MPR95 MZN95 NJJ95 NTF95 ODB95 OMX95 OWT95 PGP95 PQL95 QAH95 QKD95 QTZ95 RDV95 RNR95 RXN95 SHJ95 SRF95 TBB95 TKX95 TUT95 UEP95 UOL95 UYH95 VID95 VRZ95 WBV95 WLR95 WVN95 RXL101 IZ95 SV95 ACR95 AMN95 AWJ95 BGF95 BQB95 BZX95 CJT95 CTP95 DDL95 DNH95 DXD95 EGZ95 EQV95 FAR95 FKN95 FUJ95 GEF95 GOB95 GXX95 HHT95 HRP95 IBL95 ILH95 IVD95 JEZ95 JOV95 JYR95 KIN95 KSJ95 LCF95 LMB95 LVX95 MFT95 MPP95 MZL95 NJH95 NTD95 OCZ95 OMV95 OWR95 PGN95 PQJ95 QAF95 QKB95 QTX95 RDT95 RNP95 RXL95 SHH95 SRD95 TAZ95 TKV95 TUR95 UEN95 UOJ95 UYF95 VIB95 VRX95 WBT95 WLP95 WVL95 QAF101 JB97 SX97 ACT97 AMP97 AWL97 BGH97 BQD97 BZZ97 CJV97 CTR97 DDN97 DNJ97 DXF97 EHB97 EQX97 FAT97 FKP97 FUL97 GEH97 GOD97 GXZ97 HHV97 HRR97 IBN97 ILJ97 IVF97 JFB97 JOX97 JYT97 KIP97 KSL97 LCH97 LMD97 LVZ97 MFV97 MPR97 MZN97 NJJ97 NTF97 ODB97 OMX97 OWT97 PGP97 PQL97 QAH97 QKD97 QTZ97 RDV97 RNR97 RXN97 SHJ97 SRF97 TBB97 TKX97 TUT97 UEP97 UOL97 UYH97 VID97 VRZ97 WBV97 WLR97 WVN97 QTX101 IZ99 SV99 ACR99 AMN99 AWJ99 BGF99 BQB99 BZX99 CJT99 CTP99 DDL99 DNH99 DXD99 EGZ99 EQV99 FAR99 FKN99 FUJ99 GEF99 GOB99 GXX99 HHT99 HRP99 IBL99 ILH99 IVD99 JEZ99 JOV99 JYR99 KIN99 KSJ99 LCF99 LMB99 LVX99 MFT99 MPP99 MZL99 NJH99 NTD99 OCZ99 OMV99 OWR99 PGN99 PQJ99 QAF99 QKB99 QTX99 RDT99 RNP99 RXL99 SHH99 SRD99 TAZ99 TKV99 TUR99 UEN99 UOJ99 UYF99 VIB99 VRX99 WBT99 WLP99 WVL99 PQJ101 JB99 SX99 ACT99 AMP99 AWL99 BGH99 BQD99 BZZ99 CJV99 CTR99 DDN99 DNJ99 DXF99 EHB99 EQX99 FAT99 FKP99 FUL99 GEH99 GOD99 GXZ99 HHV99 HRR99 IBN99 ILJ99 IVF99 JFB99 JOX99 JYT99 KIP99 KSL99 LCH99 LMD99 LVZ99 MFV99 MPR99 MZN99 NJJ99 NTF99 ODB99 OMX99 OWT99 PGP99 PQL99 QAH99 QKD99 QTZ99 RDV99 RNR99 RXN99 SHJ99 SRF99 TBB99 TKX99 TUT99 UEP99 UOL99 UYH99 VID99 VRZ99 WBV99 WLR99 WVN99 QKB101 IZ101 SV101 ACR101 AMN101 AWJ101 BGF101 BQB101 BZX101 CJT101 CTP101 DDL101 DNH101 DXD101 EGZ101 EQV101 FAR101 FKN101 FUJ101 GEF101 GOB101 GXX101 HHT101 HRP101 IBL101 ILH101 IVD101 JEZ101 JOV101 JYR101 KIN101 KSJ101 LCF101 LMB101 LVX101 MFT101 MPP101 MZL101 NJH101 NTD101 OCZ101 OMV101 OWR101 IZ44 SV44 ACR44 AMN44 AWJ44 BGF44 BQB44 BZX44 CJT44 CTP44 DDL44 DNH44 DXD44 EGZ44 EQV44 FAR44 FKN44 FUJ44 GEF44 GOB44 GXX44 HHT44 HRP44 IBL44 ILH44 IVD44 JEZ44 JOV44 JYR44 KIN44 KSJ44 LCF44 LMB44 LVX44 MFT44 MPP44 MZL44 NJH44 NTD44 OCZ44 OMV44 OWR44 PGN44 PQJ44 QAF44 QKB44 QTX44 RDT44 RNP44 RXL44 SHH44 SRD44 TAZ44 TKV44 TUR44 UEN44 UOJ44 UYF44 VIB44 VRX44 WBT44 WLP44 WVL44 IZ48 SV48 ACR48 AMN48 AWJ48 BGF48 BQB48 BZX48 CJT48 CTP48 DDL48 DNH48 DXD48 EGZ48 EQV48 FAR48 FKN48 FUJ48 GEF48 GOB48 GXX48 HHT48 HRP48 IBL48 ILH48 IVD48 JEZ48 JOV48 JYR48 KIN48 KSJ48 LCF48 LMB48 LVX48 MFT48 MPP48 MZL48 NJH48 NTD48 OCZ48 OMV48 OWR48 PGN48 PQJ48 QAF48 QKB48 QTX48 RDT48 RNP48 RXL48 SHH48 SRD48 TAZ48 TKV48 TUR48 UEN48 UOJ48 UYF48 VIB48 VRX48 WBT48 WLP48 WVL48 IZ46 SV46 ACR46 AMN46 AWJ46 BGF46 BQB46 BZX46 CJT46 CTP46 DDL46 DNH46 DXD46 EGZ46 EQV46 FAR46 FKN46 FUJ46 GEF46 GOB46 GXX46 HHT46 HRP46 IBL46 ILH46 IVD46 JEZ46 JOV46 JYR46 KIN46 KSJ46 LCF46 LMB46 LVX46 MFT46 MPP46 MZL46 NJH46 NTD46 OCZ46 OMV46 OWR46 PGN46 PQJ46 QAF46 QKB46 QTX46 RDT46 RNP46 RXL46 SHH46 SRD46 TAZ46 TKV46 TUR46 UEN46 UOJ46 UYF46 VIB46 VRX46 WBT46 WLP46 WVL46 IZ42 SV42 ACR42 AMN42 AWJ42 BGF42 BQB42 BZX42 CJT42 CTP42 DDL42 DNH42 DXD42 EGZ42 EQV42 FAR42 FKN42 FUJ42 GEF42 GOB42 GXX42 HHT42 HRP42 IBL42 ILH42 IVD42 JEZ42 JOV42 JYR42 KIN42 KSJ42 LCF42 LMB42 LVX42 MFT42 MPP42 MZL42 NJH42 NTD42 OCZ42 OMV42 OWR42 PGN42 PQJ42 QAF42 QKB42 QTX42 RDT42 RNP42 RXL42 SHH42 SRD42 TAZ42 TKV42 TUR42 UEN42 UOJ42 UYF42 VIB42 VRX42 WBT42 WLP42 WVL4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D42:D49 D55:D62 F55:F60 D65:D68 F65:F66 D71:D72 F71:F72 D95:D102 F95:F100 D109:D110">
      <formula1>"□,■"</formula1>
    </dataValidation>
  </dataValidations>
  <printOptions horizontalCentered="1"/>
  <pageMargins left="0.70866141732283472" right="0.70866141732283472" top="0.74803149606299213" bottom="0.55118110236220474" header="0.31496062992125984" footer="0.31496062992125984"/>
  <pageSetup paperSize="9" scale="77" fitToHeight="3" orientation="portrait" r:id="rId1"/>
  <rowBreaks count="2" manualBreakCount="2">
    <brk id="50" min="1" max="8" man="1"/>
    <brk id="104" min="1" max="8" man="1"/>
  </rowBreaks>
  <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4">
    <tabColor theme="5"/>
  </sheetPr>
  <dimension ref="A1:AA111"/>
  <sheetViews>
    <sheetView view="pageBreakPreview" topLeftCell="A73" zoomScaleNormal="100" zoomScaleSheetLayoutView="100" workbookViewId="0">
      <selection activeCell="F18" sqref="F18:L21"/>
    </sheetView>
  </sheetViews>
  <sheetFormatPr defaultColWidth="9" defaultRowHeight="13"/>
  <cols>
    <col min="1" max="1" width="5.6328125" style="4" customWidth="1"/>
    <col min="2" max="19" width="4.90625" style="4" customWidth="1"/>
    <col min="20" max="20" width="4.90625" style="190" customWidth="1"/>
    <col min="21" max="21" width="10.6328125" style="4" customWidth="1"/>
    <col min="22" max="16384" width="9" style="4"/>
  </cols>
  <sheetData>
    <row r="1" spans="1:22" ht="15.75" customHeight="1">
      <c r="A1" s="1392" t="str">
        <f>CONCATENATE("（様式-",INDEX(発注者入力シート!$B$46:$G$47,MATCH(発注者入力シート!O6,発注者入力シート!$C$46:$C$47,0),4),"）")</f>
        <v>（様式-１３）</v>
      </c>
      <c r="B1" s="1392"/>
      <c r="C1" s="1392"/>
      <c r="D1" s="1392"/>
      <c r="E1" s="1392"/>
      <c r="F1" s="1392"/>
      <c r="U1" s="4" t="s">
        <v>393</v>
      </c>
    </row>
    <row r="2" spans="1:22" ht="15.75" customHeight="1">
      <c r="A2" s="1392" t="str">
        <f>CONCATENATE("評価項目",INDEX(発注者入力シート!$B$46:$G$47,MATCH(発注者入力シート!O6,発注者入力シート!$C$46:$C$47,0),5),"-",INDEX(発注者入力シート!$B$46:$G$47,MATCH(発注者入力シート!O6,発注者入力シート!$C$46:$C$47,0),6))</f>
        <v>評価項目（５）-①</v>
      </c>
      <c r="B2" s="1392"/>
      <c r="C2" s="1392"/>
      <c r="D2" s="1392"/>
      <c r="E2" s="1392"/>
      <c r="U2" s="4" t="s">
        <v>394</v>
      </c>
    </row>
    <row r="3" spans="1:22" ht="15.75" customHeight="1">
      <c r="U3" s="147"/>
      <c r="V3" s="4" t="s">
        <v>404</v>
      </c>
    </row>
    <row r="4" spans="1:22" ht="15.75" customHeight="1">
      <c r="A4" s="1495" t="s">
        <v>369</v>
      </c>
      <c r="B4" s="1495"/>
      <c r="C4" s="1495"/>
      <c r="D4" s="1495"/>
      <c r="E4" s="1495"/>
      <c r="F4" s="1495"/>
      <c r="G4" s="1495"/>
      <c r="H4" s="1495"/>
      <c r="I4" s="1495"/>
      <c r="J4" s="1495"/>
      <c r="K4" s="1495"/>
      <c r="L4" s="1495"/>
      <c r="M4" s="1495"/>
      <c r="N4" s="1495"/>
      <c r="O4" s="1495"/>
      <c r="P4" s="1495"/>
      <c r="Q4" s="1495"/>
      <c r="R4" s="1495"/>
      <c r="S4" s="1495"/>
      <c r="T4" s="272"/>
      <c r="U4" s="135"/>
      <c r="V4" s="4" t="s">
        <v>519</v>
      </c>
    </row>
    <row r="5" spans="1:22" ht="15.75" customHeight="1">
      <c r="A5" s="1495" t="s">
        <v>370</v>
      </c>
      <c r="B5" s="1495"/>
      <c r="C5" s="1495"/>
      <c r="D5" s="1495"/>
      <c r="E5" s="1495"/>
      <c r="F5" s="1495"/>
      <c r="G5" s="1495"/>
      <c r="H5" s="1495"/>
      <c r="I5" s="1495"/>
      <c r="J5" s="1495"/>
      <c r="K5" s="1495"/>
      <c r="L5" s="1495"/>
      <c r="M5" s="1495"/>
      <c r="N5" s="1495"/>
      <c r="O5" s="1495"/>
      <c r="P5" s="1495"/>
      <c r="Q5" s="1495"/>
      <c r="R5" s="1495"/>
      <c r="S5" s="1495"/>
      <c r="T5" s="272"/>
      <c r="U5" s="190"/>
    </row>
    <row r="6" spans="1:22" ht="15.75" customHeight="1">
      <c r="A6" s="208"/>
      <c r="B6" s="208"/>
      <c r="C6" s="208"/>
      <c r="D6" s="208"/>
      <c r="E6" s="208"/>
      <c r="F6" s="208"/>
      <c r="G6" s="208"/>
      <c r="H6" s="208"/>
      <c r="I6" s="208"/>
      <c r="J6" s="208"/>
      <c r="K6" s="208"/>
      <c r="L6" s="208"/>
      <c r="M6" s="208"/>
      <c r="N6" s="208"/>
      <c r="O6" s="208"/>
      <c r="P6" s="208"/>
      <c r="Q6" s="208"/>
      <c r="R6" s="208"/>
      <c r="S6" s="208"/>
      <c r="T6" s="272"/>
      <c r="U6" s="4" t="s">
        <v>397</v>
      </c>
    </row>
    <row r="7" spans="1:22" ht="15.75" customHeight="1">
      <c r="D7" s="1404" t="s">
        <v>655</v>
      </c>
      <c r="E7" s="1404"/>
      <c r="F7" s="1403" t="str">
        <f>IF(企業入力シート!C5="","",企業入力シート!C5)</f>
        <v>○○共同企業体</v>
      </c>
      <c r="G7" s="1403"/>
      <c r="H7" s="1403"/>
      <c r="I7" s="1403"/>
      <c r="J7" s="1403"/>
      <c r="K7" s="1403"/>
      <c r="L7" s="1403"/>
      <c r="M7" s="1403"/>
      <c r="N7" s="1403"/>
      <c r="O7" s="1403"/>
      <c r="P7" s="1403"/>
      <c r="Q7" s="1403"/>
      <c r="R7" s="1403"/>
      <c r="S7" s="1403"/>
      <c r="T7" s="259"/>
      <c r="U7" s="137"/>
      <c r="V7" s="4" t="s">
        <v>398</v>
      </c>
    </row>
    <row r="8" spans="1:22" ht="15.75" customHeight="1">
      <c r="L8" s="134"/>
      <c r="M8" s="134"/>
      <c r="N8" s="134"/>
      <c r="O8" s="134"/>
      <c r="P8" s="134"/>
      <c r="Q8" s="134"/>
      <c r="R8" s="134"/>
      <c r="S8" s="134"/>
      <c r="T8" s="140"/>
      <c r="U8" s="138"/>
      <c r="V8" s="4" t="s">
        <v>396</v>
      </c>
    </row>
    <row r="9" spans="1:22" ht="15.75" customHeight="1"/>
    <row r="10" spans="1:22" ht="15.75" customHeight="1">
      <c r="A10" s="366" t="s">
        <v>120</v>
      </c>
      <c r="B10" s="2001" t="s">
        <v>1484</v>
      </c>
      <c r="C10" s="2001"/>
      <c r="D10" s="2001"/>
      <c r="E10" s="2001"/>
      <c r="F10" s="2001"/>
      <c r="G10" s="2001"/>
      <c r="H10" s="2001"/>
      <c r="I10" s="2001"/>
      <c r="J10" s="2001"/>
      <c r="K10" s="2001"/>
      <c r="L10" s="2001"/>
      <c r="M10" s="2001"/>
      <c r="N10" s="2001"/>
      <c r="O10" s="2001"/>
      <c r="P10" s="2001"/>
      <c r="Q10" s="2001"/>
      <c r="R10" s="2001"/>
      <c r="S10" s="2001"/>
      <c r="T10" s="212"/>
      <c r="U10" s="149" t="s">
        <v>399</v>
      </c>
    </row>
    <row r="11" spans="1:22" ht="15.75" customHeight="1">
      <c r="B11" s="2002"/>
      <c r="C11" s="2002"/>
      <c r="D11" s="2002"/>
      <c r="E11" s="2002"/>
      <c r="F11" s="2002"/>
      <c r="G11" s="2002"/>
      <c r="H11" s="2002"/>
      <c r="I11" s="2002"/>
      <c r="J11" s="2002"/>
      <c r="K11" s="2002"/>
      <c r="L11" s="2002"/>
      <c r="M11" s="2002"/>
      <c r="N11" s="2002"/>
      <c r="O11" s="2002"/>
      <c r="P11" s="2002"/>
      <c r="Q11" s="2002"/>
      <c r="R11" s="2002"/>
      <c r="S11" s="2002"/>
      <c r="T11" s="212"/>
      <c r="U11" s="149" t="s">
        <v>400</v>
      </c>
    </row>
    <row r="12" spans="1:22" ht="15.75" customHeight="1">
      <c r="A12" s="1446" t="s">
        <v>16</v>
      </c>
      <c r="B12" s="1447"/>
      <c r="C12" s="1447"/>
      <c r="D12" s="1447"/>
      <c r="E12" s="1447"/>
      <c r="F12" s="2003" t="s">
        <v>1478</v>
      </c>
      <c r="G12" s="2004"/>
      <c r="H12" s="2004"/>
      <c r="I12" s="2004"/>
      <c r="J12" s="2004"/>
      <c r="K12" s="2004"/>
      <c r="L12" s="2004"/>
      <c r="M12" s="2004"/>
      <c r="N12" s="2004"/>
      <c r="O12" s="2004"/>
      <c r="P12" s="2004"/>
      <c r="Q12" s="2004"/>
      <c r="R12" s="2004"/>
      <c r="S12" s="2005"/>
      <c r="T12" s="256"/>
      <c r="U12" s="149" t="s">
        <v>855</v>
      </c>
    </row>
    <row r="13" spans="1:22" ht="15.75" customHeight="1">
      <c r="A13" s="1452"/>
      <c r="B13" s="1453"/>
      <c r="C13" s="1453"/>
      <c r="D13" s="1453"/>
      <c r="E13" s="1453"/>
      <c r="F13" s="2006"/>
      <c r="G13" s="2007"/>
      <c r="H13" s="2007"/>
      <c r="I13" s="2007"/>
      <c r="J13" s="2007"/>
      <c r="K13" s="2007"/>
      <c r="L13" s="2007"/>
      <c r="M13" s="2007"/>
      <c r="N13" s="2007"/>
      <c r="O13" s="2007"/>
      <c r="P13" s="2007"/>
      <c r="Q13" s="2007"/>
      <c r="R13" s="2007"/>
      <c r="S13" s="2008"/>
      <c r="T13" s="256"/>
    </row>
    <row r="14" spans="1:22" ht="15.75" customHeight="1">
      <c r="A14" s="1611" t="s">
        <v>155</v>
      </c>
      <c r="B14" s="1611"/>
      <c r="C14" s="1611"/>
      <c r="D14" s="1611"/>
      <c r="E14" s="1611"/>
      <c r="F14" s="2009" t="str">
        <f>INDEX(発注者入力シート!$AX$3:$BC$31,MATCH(発注者入力シート!$AY$2,発注者入力シート!$AZ$3:$AZ$31,0),4)</f>
        <v>通信設備工事</v>
      </c>
      <c r="G14" s="2009"/>
      <c r="H14" s="2009"/>
      <c r="I14" s="2009"/>
      <c r="J14" s="2009"/>
      <c r="K14" s="2009"/>
      <c r="L14" s="2009"/>
      <c r="M14" s="2009"/>
      <c r="N14" s="2009"/>
      <c r="O14" s="2009"/>
      <c r="P14" s="2009"/>
      <c r="Q14" s="2009"/>
      <c r="R14" s="2009"/>
      <c r="S14" s="2009"/>
      <c r="T14" s="141"/>
    </row>
    <row r="15" spans="1:22" ht="15.75" customHeight="1">
      <c r="A15" s="1611" t="s">
        <v>216</v>
      </c>
      <c r="B15" s="1611"/>
      <c r="C15" s="1611"/>
      <c r="D15" s="1611"/>
      <c r="E15" s="1611"/>
      <c r="F15" s="2009" t="str">
        <f>INDEX(発注者入力シート!$AX$3:$BC$31,MATCH(発注者入力シート!$AY$2,発注者入力シート!$AZ$3:$AZ$31,0),5)</f>
        <v>電気通信工事</v>
      </c>
      <c r="G15" s="2009"/>
      <c r="H15" s="2009"/>
      <c r="I15" s="2009"/>
      <c r="J15" s="2009"/>
      <c r="K15" s="2009"/>
      <c r="L15" s="2009"/>
      <c r="M15" s="2009"/>
      <c r="N15" s="2009"/>
      <c r="O15" s="2009"/>
      <c r="P15" s="2009"/>
      <c r="Q15" s="2009"/>
      <c r="R15" s="2009"/>
      <c r="S15" s="2009"/>
      <c r="T15" s="646"/>
    </row>
    <row r="16" spans="1:22" ht="15.75" customHeight="1">
      <c r="A16" s="145"/>
      <c r="B16" s="145"/>
      <c r="C16" s="145"/>
      <c r="D16" s="145"/>
      <c r="E16" s="145"/>
      <c r="F16" s="145"/>
      <c r="G16" s="145"/>
      <c r="H16" s="145"/>
      <c r="I16" s="145"/>
      <c r="J16" s="145"/>
      <c r="K16" s="145"/>
      <c r="L16" s="145"/>
      <c r="M16" s="145"/>
      <c r="N16" s="145"/>
      <c r="O16" s="145"/>
      <c r="P16" s="145"/>
      <c r="Q16" s="145"/>
      <c r="R16" s="145"/>
      <c r="S16" s="145"/>
      <c r="T16" s="646"/>
    </row>
    <row r="17" spans="1:27" ht="15.75" customHeight="1">
      <c r="A17" s="1472" t="s">
        <v>885</v>
      </c>
      <c r="B17" s="1479"/>
      <c r="C17" s="1479"/>
      <c r="D17" s="1479"/>
      <c r="E17" s="1473"/>
      <c r="F17" s="1589" t="s">
        <v>1491</v>
      </c>
      <c r="G17" s="1590"/>
      <c r="H17" s="1590"/>
      <c r="I17" s="1590"/>
      <c r="J17" s="1590"/>
      <c r="K17" s="1590"/>
      <c r="L17" s="1590"/>
      <c r="M17" s="1591" t="s">
        <v>1492</v>
      </c>
      <c r="N17" s="1591"/>
      <c r="O17" s="1591"/>
      <c r="P17" s="1591"/>
      <c r="Q17" s="1591"/>
      <c r="R17" s="1591"/>
      <c r="S17" s="1591"/>
      <c r="T17" s="141"/>
    </row>
    <row r="18" spans="1:27" ht="15.75" customHeight="1">
      <c r="A18" s="1446" t="s">
        <v>30</v>
      </c>
      <c r="B18" s="1447"/>
      <c r="C18" s="1447"/>
      <c r="D18" s="1447"/>
      <c r="E18" s="1448"/>
      <c r="F18" s="1408"/>
      <c r="G18" s="1409"/>
      <c r="H18" s="1409"/>
      <c r="I18" s="1409"/>
      <c r="J18" s="1409"/>
      <c r="K18" s="1409"/>
      <c r="L18" s="1410"/>
      <c r="M18" s="1408"/>
      <c r="N18" s="1409"/>
      <c r="O18" s="1409"/>
      <c r="P18" s="1409"/>
      <c r="Q18" s="1409"/>
      <c r="R18" s="1409"/>
      <c r="S18" s="1410"/>
      <c r="T18" s="257"/>
    </row>
    <row r="19" spans="1:27" ht="15.75" customHeight="1">
      <c r="A19" s="1452"/>
      <c r="B19" s="1453"/>
      <c r="C19" s="1453"/>
      <c r="D19" s="1453"/>
      <c r="E19" s="1454"/>
      <c r="F19" s="1411"/>
      <c r="G19" s="1412"/>
      <c r="H19" s="1412"/>
      <c r="I19" s="1412"/>
      <c r="J19" s="1412"/>
      <c r="K19" s="1412"/>
      <c r="L19" s="1413"/>
      <c r="M19" s="1411"/>
      <c r="N19" s="1412"/>
      <c r="O19" s="1412"/>
      <c r="P19" s="1412"/>
      <c r="Q19" s="1412"/>
      <c r="R19" s="1412"/>
      <c r="S19" s="1413"/>
      <c r="T19" s="257"/>
    </row>
    <row r="20" spans="1:27" ht="15.75" customHeight="1">
      <c r="A20" s="1452"/>
      <c r="B20" s="1453"/>
      <c r="C20" s="1453"/>
      <c r="D20" s="1453"/>
      <c r="E20" s="1454"/>
      <c r="F20" s="1411"/>
      <c r="G20" s="1412"/>
      <c r="H20" s="1412"/>
      <c r="I20" s="1412"/>
      <c r="J20" s="1412"/>
      <c r="K20" s="1412"/>
      <c r="L20" s="1413"/>
      <c r="M20" s="1411"/>
      <c r="N20" s="1412"/>
      <c r="O20" s="1412"/>
      <c r="P20" s="1412"/>
      <c r="Q20" s="1412"/>
      <c r="R20" s="1412"/>
      <c r="S20" s="1413"/>
      <c r="T20" s="257"/>
    </row>
    <row r="21" spans="1:27" ht="15.75" customHeight="1">
      <c r="A21" s="1449"/>
      <c r="B21" s="1450"/>
      <c r="C21" s="1450"/>
      <c r="D21" s="1450"/>
      <c r="E21" s="1451"/>
      <c r="F21" s="1414"/>
      <c r="G21" s="1415"/>
      <c r="H21" s="1415"/>
      <c r="I21" s="1415"/>
      <c r="J21" s="1415"/>
      <c r="K21" s="1415"/>
      <c r="L21" s="1416"/>
      <c r="M21" s="1414"/>
      <c r="N21" s="1415"/>
      <c r="O21" s="1415"/>
      <c r="P21" s="1415"/>
      <c r="Q21" s="1415"/>
      <c r="R21" s="1415"/>
      <c r="S21" s="1416"/>
      <c r="T21" s="257"/>
    </row>
    <row r="22" spans="1:27" ht="19.5" customHeight="1">
      <c r="A22" s="1449" t="s">
        <v>1329</v>
      </c>
      <c r="B22" s="1450"/>
      <c r="C22" s="1450"/>
      <c r="D22" s="1450"/>
      <c r="E22" s="1450"/>
      <c r="F22" s="1430"/>
      <c r="G22" s="1428"/>
      <c r="H22" s="1428"/>
      <c r="I22" s="1428"/>
      <c r="J22" s="1428"/>
      <c r="K22" s="1428"/>
      <c r="L22" s="1566"/>
      <c r="M22" s="1430"/>
      <c r="N22" s="1428"/>
      <c r="O22" s="1428"/>
      <c r="P22" s="1428"/>
      <c r="Q22" s="1428"/>
      <c r="R22" s="1428"/>
      <c r="S22" s="1566"/>
      <c r="T22" s="631"/>
      <c r="U22" s="149"/>
    </row>
    <row r="23" spans="1:27" ht="19.5" customHeight="1">
      <c r="A23" s="1472" t="s">
        <v>24</v>
      </c>
      <c r="B23" s="1479"/>
      <c r="C23" s="1479"/>
      <c r="D23" s="1479"/>
      <c r="E23" s="1479"/>
      <c r="F23" s="1567"/>
      <c r="G23" s="1568"/>
      <c r="H23" s="1568"/>
      <c r="I23" s="1568"/>
      <c r="J23" s="1568"/>
      <c r="K23" s="1568"/>
      <c r="L23" s="1569"/>
      <c r="M23" s="1567"/>
      <c r="N23" s="1568"/>
      <c r="O23" s="1568"/>
      <c r="P23" s="1568"/>
      <c r="Q23" s="1568"/>
      <c r="R23" s="1568"/>
      <c r="S23" s="1569"/>
      <c r="T23" s="146" t="s">
        <v>1267</v>
      </c>
      <c r="U23" s="4" t="s">
        <v>1261</v>
      </c>
    </row>
    <row r="24" spans="1:27" ht="19.5" customHeight="1">
      <c r="A24" s="1600" t="s">
        <v>155</v>
      </c>
      <c r="B24" s="1601"/>
      <c r="C24" s="1601"/>
      <c r="D24" s="1601"/>
      <c r="E24" s="1601"/>
      <c r="F24" s="1749"/>
      <c r="G24" s="1750"/>
      <c r="H24" s="1750"/>
      <c r="I24" s="1750"/>
      <c r="J24" s="1750"/>
      <c r="K24" s="1750"/>
      <c r="L24" s="1751"/>
      <c r="M24" s="1749"/>
      <c r="N24" s="1750"/>
      <c r="O24" s="1750"/>
      <c r="P24" s="1750"/>
      <c r="Q24" s="1750"/>
      <c r="R24" s="1750"/>
      <c r="S24" s="1751"/>
      <c r="T24" s="232"/>
    </row>
    <row r="25" spans="1:27" ht="19.5" customHeight="1">
      <c r="A25" s="1559" t="s">
        <v>216</v>
      </c>
      <c r="B25" s="1560"/>
      <c r="C25" s="1560"/>
      <c r="D25" s="1560"/>
      <c r="E25" s="1561"/>
      <c r="F25" s="1749"/>
      <c r="G25" s="1750"/>
      <c r="H25" s="1750"/>
      <c r="I25" s="1750"/>
      <c r="J25" s="1750"/>
      <c r="K25" s="1750"/>
      <c r="L25" s="1751"/>
      <c r="M25" s="1749"/>
      <c r="N25" s="1750"/>
      <c r="O25" s="1750"/>
      <c r="P25" s="1750"/>
      <c r="Q25" s="1750"/>
      <c r="R25" s="1750"/>
      <c r="S25" s="1751"/>
      <c r="T25" s="232"/>
    </row>
    <row r="26" spans="1:27" ht="15.75" customHeight="1">
      <c r="A26" s="1452" t="s">
        <v>31</v>
      </c>
      <c r="B26" s="1453"/>
      <c r="C26" s="1453"/>
      <c r="D26" s="1453"/>
      <c r="E26" s="1453"/>
      <c r="F26" s="1554"/>
      <c r="G26" s="1555"/>
      <c r="H26" s="1555"/>
      <c r="I26" s="1555"/>
      <c r="J26" s="1555"/>
      <c r="K26" s="1555"/>
      <c r="L26" s="1555"/>
      <c r="M26" s="1554"/>
      <c r="N26" s="1555"/>
      <c r="O26" s="1555"/>
      <c r="P26" s="1555"/>
      <c r="Q26" s="1555"/>
      <c r="R26" s="1555"/>
      <c r="S26" s="1581"/>
      <c r="T26" s="232"/>
    </row>
    <row r="27" spans="1:27" ht="15.75" customHeight="1">
      <c r="A27" s="1452"/>
      <c r="B27" s="1453"/>
      <c r="C27" s="1453"/>
      <c r="D27" s="1453"/>
      <c r="E27" s="1453"/>
      <c r="F27" s="1554"/>
      <c r="G27" s="1555"/>
      <c r="H27" s="1555"/>
      <c r="I27" s="1555"/>
      <c r="J27" s="1555"/>
      <c r="K27" s="1555"/>
      <c r="L27" s="1555"/>
      <c r="M27" s="1554"/>
      <c r="N27" s="1555"/>
      <c r="O27" s="1555"/>
      <c r="P27" s="1555"/>
      <c r="Q27" s="1555"/>
      <c r="R27" s="1555"/>
      <c r="S27" s="1581"/>
      <c r="T27" s="232"/>
      <c r="U27" s="605" t="s">
        <v>1057</v>
      </c>
      <c r="V27" s="146"/>
    </row>
    <row r="28" spans="1:27" ht="19.5" customHeight="1">
      <c r="A28" s="1418" t="s">
        <v>975</v>
      </c>
      <c r="B28" s="2010"/>
      <c r="C28" s="2010"/>
      <c r="D28" s="2010"/>
      <c r="E28" s="1419"/>
      <c r="F28" s="2011"/>
      <c r="G28" s="2012"/>
      <c r="H28" s="2012"/>
      <c r="I28" s="2012"/>
      <c r="J28" s="2012"/>
      <c r="K28" s="2012"/>
      <c r="L28" s="582" t="s">
        <v>169</v>
      </c>
      <c r="M28" s="2011"/>
      <c r="N28" s="2012"/>
      <c r="O28" s="2012"/>
      <c r="P28" s="2012"/>
      <c r="Q28" s="2012"/>
      <c r="R28" s="2012"/>
      <c r="S28" s="582" t="s">
        <v>169</v>
      </c>
      <c r="T28" s="1006"/>
      <c r="U28" s="4" t="s">
        <v>1058</v>
      </c>
      <c r="V28" s="146"/>
    </row>
    <row r="29" spans="1:27" ht="19.5" customHeight="1">
      <c r="A29" s="1446" t="s">
        <v>1062</v>
      </c>
      <c r="B29" s="1447"/>
      <c r="C29" s="1447"/>
      <c r="D29" s="1447"/>
      <c r="E29" s="197" t="s">
        <v>269</v>
      </c>
      <c r="F29" s="1054"/>
      <c r="G29" s="210"/>
      <c r="H29" s="198" t="s">
        <v>509</v>
      </c>
      <c r="I29" s="210"/>
      <c r="J29" s="198" t="s">
        <v>512</v>
      </c>
      <c r="K29" s="210"/>
      <c r="L29" s="199" t="s">
        <v>510</v>
      </c>
      <c r="M29" s="1054"/>
      <c r="N29" s="210"/>
      <c r="O29" s="198" t="s">
        <v>509</v>
      </c>
      <c r="P29" s="210"/>
      <c r="Q29" s="198" t="s">
        <v>512</v>
      </c>
      <c r="R29" s="210"/>
      <c r="S29" s="199" t="s">
        <v>510</v>
      </c>
      <c r="T29" s="263"/>
      <c r="U29" s="606">
        <v>45017</v>
      </c>
      <c r="V29" s="607" t="s">
        <v>1059</v>
      </c>
      <c r="AA29" s="541" t="s">
        <v>508</v>
      </c>
    </row>
    <row r="30" spans="1:27" ht="19.5" customHeight="1">
      <c r="A30" s="1449"/>
      <c r="B30" s="1450"/>
      <c r="C30" s="1450"/>
      <c r="D30" s="1450"/>
      <c r="E30" s="200" t="s">
        <v>270</v>
      </c>
      <c r="F30" s="1055"/>
      <c r="G30" s="211"/>
      <c r="H30" s="201" t="s">
        <v>509</v>
      </c>
      <c r="I30" s="211"/>
      <c r="J30" s="201" t="s">
        <v>513</v>
      </c>
      <c r="K30" s="211"/>
      <c r="L30" s="202" t="s">
        <v>510</v>
      </c>
      <c r="M30" s="1055"/>
      <c r="N30" s="211"/>
      <c r="O30" s="201" t="s">
        <v>509</v>
      </c>
      <c r="P30" s="211"/>
      <c r="Q30" s="201" t="s">
        <v>513</v>
      </c>
      <c r="R30" s="211"/>
      <c r="S30" s="202" t="s">
        <v>510</v>
      </c>
      <c r="T30" s="263"/>
      <c r="U30" s="4" t="s">
        <v>1060</v>
      </c>
      <c r="V30" s="146"/>
      <c r="AA30" s="541" t="s">
        <v>1259</v>
      </c>
    </row>
    <row r="31" spans="1:27" ht="19.5" customHeight="1">
      <c r="A31" s="1446" t="s">
        <v>32</v>
      </c>
      <c r="B31" s="1447"/>
      <c r="C31" s="1447"/>
      <c r="D31" s="1447"/>
      <c r="E31" s="1448"/>
      <c r="F31" s="1726"/>
      <c r="G31" s="1727"/>
      <c r="H31" s="1727"/>
      <c r="I31" s="1727"/>
      <c r="J31" s="1727"/>
      <c r="K31" s="1727"/>
      <c r="L31" s="1728"/>
      <c r="M31" s="1726"/>
      <c r="N31" s="1727"/>
      <c r="O31" s="1727"/>
      <c r="P31" s="1727"/>
      <c r="Q31" s="1727"/>
      <c r="R31" s="1727"/>
      <c r="S31" s="1728"/>
      <c r="T31" s="263"/>
      <c r="U31" s="608">
        <f>U29</f>
        <v>45017</v>
      </c>
      <c r="V31" s="146"/>
    </row>
    <row r="32" spans="1:27" ht="19.5" customHeight="1">
      <c r="A32" s="1570" t="s">
        <v>719</v>
      </c>
      <c r="B32" s="1571"/>
      <c r="C32" s="1571"/>
      <c r="D32" s="1571"/>
      <c r="E32" s="1572"/>
      <c r="F32" s="1726"/>
      <c r="G32" s="1727"/>
      <c r="H32" s="1727"/>
      <c r="I32" s="1727"/>
      <c r="J32" s="1727"/>
      <c r="K32" s="1727"/>
      <c r="L32" s="1728"/>
      <c r="M32" s="1726"/>
      <c r="N32" s="1727"/>
      <c r="O32" s="1727"/>
      <c r="P32" s="1727"/>
      <c r="Q32" s="1727"/>
      <c r="R32" s="1727"/>
      <c r="S32" s="1728"/>
      <c r="T32" s="263"/>
    </row>
    <row r="33" spans="1:20" ht="31.5" customHeight="1">
      <c r="A33" s="1472" t="s">
        <v>27</v>
      </c>
      <c r="B33" s="1479"/>
      <c r="C33" s="1479"/>
      <c r="D33" s="1479"/>
      <c r="E33" s="1479"/>
      <c r="F33" s="1541"/>
      <c r="G33" s="1542"/>
      <c r="H33" s="1542"/>
      <c r="I33" s="1542"/>
      <c r="J33" s="1542"/>
      <c r="K33" s="1542"/>
      <c r="L33" s="582" t="s">
        <v>168</v>
      </c>
      <c r="M33" s="1541"/>
      <c r="N33" s="1542"/>
      <c r="O33" s="1542"/>
      <c r="P33" s="1542"/>
      <c r="Q33" s="1542"/>
      <c r="R33" s="1542"/>
      <c r="S33" s="582" t="s">
        <v>168</v>
      </c>
      <c r="T33" s="1007"/>
    </row>
    <row r="34" spans="1:20">
      <c r="A34" s="1010"/>
      <c r="B34" s="1015"/>
      <c r="C34" s="1015"/>
      <c r="D34" s="1015"/>
      <c r="E34" s="1015"/>
      <c r="F34" s="1015"/>
      <c r="G34" s="1015"/>
      <c r="H34" s="1015"/>
      <c r="I34" s="1015"/>
      <c r="J34" s="1015"/>
      <c r="K34" s="1015"/>
      <c r="L34" s="1015"/>
      <c r="M34" s="1015"/>
      <c r="N34" s="1015"/>
      <c r="O34" s="1015"/>
      <c r="P34" s="1015"/>
      <c r="Q34" s="1015"/>
      <c r="R34" s="1015"/>
      <c r="S34" s="1015"/>
      <c r="T34" s="1017"/>
    </row>
    <row r="35" spans="1:20" ht="13.5" customHeight="1">
      <c r="A35" s="1019" t="s">
        <v>1285</v>
      </c>
      <c r="B35" s="2013" t="s">
        <v>1385</v>
      </c>
      <c r="C35" s="2013"/>
      <c r="D35" s="2013"/>
      <c r="E35" s="2013"/>
      <c r="F35" s="2013"/>
      <c r="G35" s="2013"/>
      <c r="H35" s="2013"/>
      <c r="I35" s="2013"/>
      <c r="J35" s="2013"/>
      <c r="K35" s="2013"/>
      <c r="L35" s="2013"/>
      <c r="M35" s="2013"/>
      <c r="N35" s="2013"/>
      <c r="O35" s="2013"/>
      <c r="P35" s="2013"/>
      <c r="Q35" s="2013"/>
      <c r="R35" s="2013"/>
      <c r="S35" s="2013"/>
      <c r="T35" s="1017"/>
    </row>
    <row r="36" spans="1:20">
      <c r="A36" s="1020"/>
      <c r="B36" s="2013"/>
      <c r="C36" s="2013"/>
      <c r="D36" s="2013"/>
      <c r="E36" s="2013"/>
      <c r="F36" s="2013"/>
      <c r="G36" s="2013"/>
      <c r="H36" s="2013"/>
      <c r="I36" s="2013"/>
      <c r="J36" s="2013"/>
      <c r="K36" s="2013"/>
      <c r="L36" s="2013"/>
      <c r="M36" s="2013"/>
      <c r="N36" s="2013"/>
      <c r="O36" s="2013"/>
      <c r="P36" s="2013"/>
      <c r="Q36" s="2013"/>
      <c r="R36" s="2013"/>
      <c r="S36" s="2013"/>
      <c r="T36" s="1017"/>
    </row>
    <row r="37" spans="1:20">
      <c r="A37" s="1020"/>
      <c r="B37" s="2013"/>
      <c r="C37" s="2013"/>
      <c r="D37" s="2013"/>
      <c r="E37" s="2013"/>
      <c r="F37" s="2013"/>
      <c r="G37" s="2013"/>
      <c r="H37" s="2013"/>
      <c r="I37" s="2013"/>
      <c r="J37" s="2013"/>
      <c r="K37" s="2013"/>
      <c r="L37" s="2013"/>
      <c r="M37" s="2013"/>
      <c r="N37" s="2013"/>
      <c r="O37" s="2013"/>
      <c r="P37" s="2013"/>
      <c r="Q37" s="2013"/>
      <c r="R37" s="2013"/>
      <c r="S37" s="2013"/>
      <c r="T37" s="1017"/>
    </row>
    <row r="38" spans="1:20">
      <c r="A38" s="1020"/>
      <c r="B38" s="2013"/>
      <c r="C38" s="2013"/>
      <c r="D38" s="2013"/>
      <c r="E38" s="2013"/>
      <c r="F38" s="2013"/>
      <c r="G38" s="2013"/>
      <c r="H38" s="2013"/>
      <c r="I38" s="2013"/>
      <c r="J38" s="2013"/>
      <c r="K38" s="2013"/>
      <c r="L38" s="2013"/>
      <c r="M38" s="2013"/>
      <c r="N38" s="2013"/>
      <c r="O38" s="2013"/>
      <c r="P38" s="2013"/>
      <c r="Q38" s="2013"/>
      <c r="R38" s="2013"/>
      <c r="S38" s="2013"/>
      <c r="T38" s="1017"/>
    </row>
    <row r="39" spans="1:20">
      <c r="A39" s="1019" t="s">
        <v>1286</v>
      </c>
      <c r="B39" s="1593" t="str">
        <f>同種工事施工実績!$C$45</f>
        <v>コリンズ登録義務
・島根県公共工事共通仕様書改訂（平成１５年２月２４日付け技発第３６９号）により、平成１５年４月１日以降に契約する工事については、工事請負代金額500万円以上2,500万円未満の工事は【受注、訂正時】のみ登録するものとしている。
・島根県公共工事共通仕様書改訂（平成２４年３月１６日付け技第６１０号）により、平成２４年４月１日以降に入札公告する工事については、工事請負代金額が500万円以上は全ての工事において、【受注、変更、完成、訂正時】にそれぞれコリンズ登録するものとしている。</v>
      </c>
      <c r="C39" s="1593"/>
      <c r="D39" s="1593"/>
      <c r="E39" s="1593"/>
      <c r="F39" s="1593"/>
      <c r="G39" s="1593"/>
      <c r="H39" s="1593"/>
      <c r="I39" s="1593"/>
      <c r="J39" s="1593"/>
      <c r="K39" s="1593"/>
      <c r="L39" s="1593"/>
      <c r="M39" s="1593"/>
      <c r="N39" s="1593"/>
      <c r="O39" s="1593"/>
      <c r="P39" s="1593"/>
      <c r="Q39" s="1593"/>
      <c r="R39" s="1593"/>
      <c r="S39" s="1593"/>
      <c r="T39" s="1017"/>
    </row>
    <row r="40" spans="1:20">
      <c r="A40" s="1019"/>
      <c r="B40" s="1593"/>
      <c r="C40" s="1593"/>
      <c r="D40" s="1593"/>
      <c r="E40" s="1593"/>
      <c r="F40" s="1593"/>
      <c r="G40" s="1593"/>
      <c r="H40" s="1593"/>
      <c r="I40" s="1593"/>
      <c r="J40" s="1593"/>
      <c r="K40" s="1593"/>
      <c r="L40" s="1593"/>
      <c r="M40" s="1593"/>
      <c r="N40" s="1593"/>
      <c r="O40" s="1593"/>
      <c r="P40" s="1593"/>
      <c r="Q40" s="1593"/>
      <c r="R40" s="1593"/>
      <c r="S40" s="1593"/>
      <c r="T40" s="1017"/>
    </row>
    <row r="41" spans="1:20">
      <c r="A41" s="1019"/>
      <c r="B41" s="1593"/>
      <c r="C41" s="1593"/>
      <c r="D41" s="1593"/>
      <c r="E41" s="1593"/>
      <c r="F41" s="1593"/>
      <c r="G41" s="1593"/>
      <c r="H41" s="1593"/>
      <c r="I41" s="1593"/>
      <c r="J41" s="1593"/>
      <c r="K41" s="1593"/>
      <c r="L41" s="1593"/>
      <c r="M41" s="1593"/>
      <c r="N41" s="1593"/>
      <c r="O41" s="1593"/>
      <c r="P41" s="1593"/>
      <c r="Q41" s="1593"/>
      <c r="R41" s="1593"/>
      <c r="S41" s="1593"/>
      <c r="T41" s="1017"/>
    </row>
    <row r="42" spans="1:20">
      <c r="A42" s="1020"/>
      <c r="B42" s="1593"/>
      <c r="C42" s="1593"/>
      <c r="D42" s="1593"/>
      <c r="E42" s="1593"/>
      <c r="F42" s="1593"/>
      <c r="G42" s="1593"/>
      <c r="H42" s="1593"/>
      <c r="I42" s="1593"/>
      <c r="J42" s="1593"/>
      <c r="K42" s="1593"/>
      <c r="L42" s="1593"/>
      <c r="M42" s="1593"/>
      <c r="N42" s="1593"/>
      <c r="O42" s="1593"/>
      <c r="P42" s="1593"/>
      <c r="Q42" s="1593"/>
      <c r="R42" s="1593"/>
      <c r="S42" s="1593"/>
      <c r="T42" s="1017"/>
    </row>
    <row r="43" spans="1:20">
      <c r="A43" s="1020"/>
      <c r="B43" s="1593"/>
      <c r="C43" s="1593"/>
      <c r="D43" s="1593"/>
      <c r="E43" s="1593"/>
      <c r="F43" s="1593"/>
      <c r="G43" s="1593"/>
      <c r="H43" s="1593"/>
      <c r="I43" s="1593"/>
      <c r="J43" s="1593"/>
      <c r="K43" s="1593"/>
      <c r="L43" s="1593"/>
      <c r="M43" s="1593"/>
      <c r="N43" s="1593"/>
      <c r="O43" s="1593"/>
      <c r="P43" s="1593"/>
      <c r="Q43" s="1593"/>
      <c r="R43" s="1593"/>
      <c r="S43" s="1593"/>
      <c r="T43" s="1017"/>
    </row>
    <row r="44" spans="1:20">
      <c r="A44" s="1020"/>
      <c r="B44" s="1593"/>
      <c r="C44" s="1593"/>
      <c r="D44" s="1593"/>
      <c r="E44" s="1593"/>
      <c r="F44" s="1593"/>
      <c r="G44" s="1593"/>
      <c r="H44" s="1593"/>
      <c r="I44" s="1593"/>
      <c r="J44" s="1593"/>
      <c r="K44" s="1593"/>
      <c r="L44" s="1593"/>
      <c r="M44" s="1593"/>
      <c r="N44" s="1593"/>
      <c r="O44" s="1593"/>
      <c r="P44" s="1593"/>
      <c r="Q44" s="1593"/>
      <c r="R44" s="1593"/>
      <c r="S44" s="1593"/>
      <c r="T44" s="1017"/>
    </row>
    <row r="45" spans="1:20">
      <c r="A45" s="1022"/>
      <c r="B45" s="1593"/>
      <c r="C45" s="1593"/>
      <c r="D45" s="1593"/>
      <c r="E45" s="1593"/>
      <c r="F45" s="1593"/>
      <c r="G45" s="1593"/>
      <c r="H45" s="1593"/>
      <c r="I45" s="1593"/>
      <c r="J45" s="1593"/>
      <c r="K45" s="1593"/>
      <c r="L45" s="1593"/>
      <c r="M45" s="1593"/>
      <c r="N45" s="1593"/>
      <c r="O45" s="1593"/>
      <c r="P45" s="1593"/>
      <c r="Q45" s="1593"/>
      <c r="R45" s="1593"/>
      <c r="S45" s="1593"/>
      <c r="T45" s="1017"/>
    </row>
    <row r="46" spans="1:20">
      <c r="A46" s="1022"/>
      <c r="B46" s="1593"/>
      <c r="C46" s="1593"/>
      <c r="D46" s="1593"/>
      <c r="E46" s="1593"/>
      <c r="F46" s="1593"/>
      <c r="G46" s="1593"/>
      <c r="H46" s="1593"/>
      <c r="I46" s="1593"/>
      <c r="J46" s="1593"/>
      <c r="K46" s="1593"/>
      <c r="L46" s="1593"/>
      <c r="M46" s="1593"/>
      <c r="N46" s="1593"/>
      <c r="O46" s="1593"/>
      <c r="P46" s="1593"/>
      <c r="Q46" s="1593"/>
      <c r="R46" s="1593"/>
      <c r="S46" s="1593"/>
      <c r="T46" s="1017"/>
    </row>
    <row r="47" spans="1:20">
      <c r="A47" s="1010"/>
      <c r="B47" s="1016"/>
      <c r="C47" s="1016"/>
      <c r="D47" s="1016"/>
      <c r="E47" s="1016"/>
      <c r="F47" s="1016"/>
      <c r="G47" s="1016"/>
      <c r="H47" s="1016"/>
      <c r="I47" s="1016"/>
      <c r="J47" s="1016"/>
      <c r="K47" s="1016"/>
      <c r="L47" s="1016"/>
      <c r="M47" s="1016"/>
      <c r="N47" s="1016"/>
      <c r="O47" s="1016"/>
      <c r="P47" s="1016"/>
      <c r="Q47" s="1016"/>
      <c r="R47" s="1016"/>
      <c r="S47" s="1016"/>
      <c r="T47" s="1017"/>
    </row>
    <row r="48" spans="1:20" s="541" customFormat="1" ht="13.5" customHeight="1">
      <c r="A48" s="205" t="s">
        <v>976</v>
      </c>
      <c r="B48" s="2014" t="s">
        <v>1281</v>
      </c>
      <c r="C48" s="2014"/>
      <c r="D48" s="2014"/>
      <c r="E48" s="2014"/>
      <c r="F48" s="2014"/>
      <c r="G48" s="2014"/>
      <c r="H48" s="2014"/>
      <c r="I48" s="2014"/>
      <c r="J48" s="2014"/>
      <c r="K48" s="2014"/>
      <c r="L48" s="2014"/>
      <c r="M48" s="2014"/>
      <c r="N48" s="2014"/>
      <c r="O48" s="2014"/>
      <c r="P48" s="2014"/>
      <c r="Q48" s="2014"/>
      <c r="R48" s="2014"/>
      <c r="S48" s="2014"/>
      <c r="T48" s="583"/>
    </row>
    <row r="49" spans="1:20" s="541" customFormat="1">
      <c r="A49" s="415"/>
      <c r="B49" s="366" t="s">
        <v>977</v>
      </c>
      <c r="C49" s="2015" t="s">
        <v>1356</v>
      </c>
      <c r="D49" s="2015"/>
      <c r="E49" s="2015"/>
      <c r="F49" s="2015"/>
      <c r="G49" s="2015"/>
      <c r="H49" s="2015"/>
      <c r="I49" s="2015"/>
      <c r="J49" s="2015"/>
      <c r="K49" s="2015"/>
      <c r="L49" s="2015"/>
      <c r="M49" s="2015"/>
      <c r="N49" s="2015"/>
      <c r="O49" s="2015"/>
      <c r="P49" s="2015"/>
      <c r="Q49" s="2015"/>
      <c r="R49" s="2015"/>
      <c r="S49" s="2015"/>
      <c r="T49" s="568"/>
    </row>
    <row r="50" spans="1:20" s="541" customFormat="1" ht="13.5" customHeight="1">
      <c r="A50" s="415"/>
      <c r="B50" s="366" t="s">
        <v>978</v>
      </c>
      <c r="C50" s="1425" t="s">
        <v>895</v>
      </c>
      <c r="D50" s="1425"/>
      <c r="E50" s="1425"/>
      <c r="F50" s="1425"/>
      <c r="G50" s="1425"/>
      <c r="H50" s="1425"/>
      <c r="I50" s="1425"/>
      <c r="J50" s="1425"/>
      <c r="K50" s="1425"/>
      <c r="L50" s="1425"/>
      <c r="M50" s="1425"/>
      <c r="N50" s="1425"/>
      <c r="O50" s="1425"/>
      <c r="P50" s="1425"/>
      <c r="Q50" s="1425"/>
      <c r="R50" s="1425"/>
      <c r="S50" s="1425"/>
      <c r="T50" s="569"/>
    </row>
    <row r="51" spans="1:20" s="541" customFormat="1">
      <c r="A51" s="415"/>
      <c r="B51" s="366"/>
      <c r="C51" s="1425"/>
      <c r="D51" s="1425"/>
      <c r="E51" s="1425"/>
      <c r="F51" s="1425"/>
      <c r="G51" s="1425"/>
      <c r="H51" s="1425"/>
      <c r="I51" s="1425"/>
      <c r="J51" s="1425"/>
      <c r="K51" s="1425"/>
      <c r="L51" s="1425"/>
      <c r="M51" s="1425"/>
      <c r="N51" s="1425"/>
      <c r="O51" s="1425"/>
      <c r="P51" s="1425"/>
      <c r="Q51" s="1425"/>
      <c r="R51" s="1425"/>
      <c r="S51" s="1425"/>
      <c r="T51" s="569"/>
    </row>
    <row r="52" spans="1:20" s="541" customFormat="1" ht="13.5" customHeight="1">
      <c r="A52" s="415"/>
      <c r="B52" s="366"/>
      <c r="C52" s="1425"/>
      <c r="D52" s="1425"/>
      <c r="E52" s="1425"/>
      <c r="F52" s="1425"/>
      <c r="G52" s="1425"/>
      <c r="H52" s="1425"/>
      <c r="I52" s="1425"/>
      <c r="J52" s="1425"/>
      <c r="K52" s="1425"/>
      <c r="L52" s="1425"/>
      <c r="M52" s="1425"/>
      <c r="N52" s="1425"/>
      <c r="O52" s="1425"/>
      <c r="P52" s="1425"/>
      <c r="Q52" s="1425"/>
      <c r="R52" s="1425"/>
      <c r="S52" s="1425"/>
      <c r="T52" s="569"/>
    </row>
    <row r="53" spans="1:20" s="541" customFormat="1" ht="13.5" customHeight="1">
      <c r="A53" s="415"/>
      <c r="B53" s="366" t="s">
        <v>979</v>
      </c>
      <c r="C53" s="1425" t="s">
        <v>980</v>
      </c>
      <c r="D53" s="1425"/>
      <c r="E53" s="1425"/>
      <c r="F53" s="1425"/>
      <c r="G53" s="1425"/>
      <c r="H53" s="1425"/>
      <c r="I53" s="1425"/>
      <c r="J53" s="1425"/>
      <c r="K53" s="1425"/>
      <c r="L53" s="1425"/>
      <c r="M53" s="1425"/>
      <c r="N53" s="1425"/>
      <c r="O53" s="1425"/>
      <c r="P53" s="1425"/>
      <c r="Q53" s="1425"/>
      <c r="R53" s="1425"/>
      <c r="S53" s="1425"/>
      <c r="T53" s="569"/>
    </row>
    <row r="54" spans="1:20" s="541" customFormat="1" ht="13.5" customHeight="1">
      <c r="A54" s="415"/>
      <c r="B54" s="366" t="s">
        <v>981</v>
      </c>
      <c r="C54" s="1565" t="s">
        <v>1268</v>
      </c>
      <c r="D54" s="1565"/>
      <c r="E54" s="1565"/>
      <c r="F54" s="1565"/>
      <c r="G54" s="1565"/>
      <c r="H54" s="1565"/>
      <c r="I54" s="1565"/>
      <c r="J54" s="1565"/>
      <c r="K54" s="1565"/>
      <c r="L54" s="1565"/>
      <c r="M54" s="1565"/>
      <c r="N54" s="1565"/>
      <c r="O54" s="1565"/>
      <c r="P54" s="1565"/>
      <c r="Q54" s="1565"/>
      <c r="R54" s="1565"/>
      <c r="S54" s="1565"/>
    </row>
    <row r="55" spans="1:20" s="541" customFormat="1">
      <c r="A55" s="415"/>
      <c r="B55" s="366" t="s">
        <v>982</v>
      </c>
      <c r="C55" s="1565" t="s">
        <v>901</v>
      </c>
      <c r="D55" s="1565"/>
      <c r="E55" s="1565"/>
      <c r="F55" s="1565"/>
      <c r="G55" s="1565"/>
      <c r="H55" s="1565"/>
      <c r="I55" s="1565"/>
      <c r="J55" s="1565"/>
      <c r="K55" s="1565"/>
      <c r="L55" s="1565"/>
      <c r="M55" s="1565"/>
      <c r="N55" s="1565"/>
      <c r="O55" s="1565"/>
      <c r="P55" s="1565"/>
      <c r="Q55" s="1565"/>
      <c r="R55" s="1565"/>
      <c r="S55" s="1565"/>
      <c r="T55" s="584"/>
    </row>
    <row r="56" spans="1:20" s="541" customFormat="1">
      <c r="A56" s="415"/>
      <c r="B56" s="366" t="s">
        <v>983</v>
      </c>
      <c r="C56" s="1480" t="s">
        <v>903</v>
      </c>
      <c r="D56" s="1480"/>
      <c r="E56" s="1480"/>
      <c r="F56" s="1480"/>
      <c r="G56" s="1480"/>
      <c r="H56" s="1480"/>
      <c r="I56" s="1480"/>
      <c r="J56" s="1480"/>
      <c r="K56" s="1480"/>
      <c r="L56" s="1480"/>
      <c r="M56" s="1480"/>
      <c r="N56" s="1480"/>
      <c r="O56" s="1480"/>
      <c r="P56" s="1480"/>
      <c r="Q56" s="1480"/>
      <c r="R56" s="1480"/>
      <c r="S56" s="1480"/>
      <c r="T56" s="583"/>
    </row>
    <row r="57" spans="1:20" s="541" customFormat="1">
      <c r="A57" s="415"/>
      <c r="B57" s="366"/>
      <c r="C57" s="1480"/>
      <c r="D57" s="1480"/>
      <c r="E57" s="1480"/>
      <c r="F57" s="1480"/>
      <c r="G57" s="1480"/>
      <c r="H57" s="1480"/>
      <c r="I57" s="1480"/>
      <c r="J57" s="1480"/>
      <c r="K57" s="1480"/>
      <c r="L57" s="1480"/>
      <c r="M57" s="1480"/>
      <c r="N57" s="1480"/>
      <c r="O57" s="1480"/>
      <c r="P57" s="1480"/>
      <c r="Q57" s="1480"/>
      <c r="R57" s="1480"/>
      <c r="S57" s="1480"/>
      <c r="T57" s="583"/>
    </row>
    <row r="58" spans="1:20">
      <c r="A58" s="415"/>
      <c r="B58" s="366"/>
      <c r="C58" s="1480"/>
      <c r="D58" s="1480"/>
      <c r="E58" s="1480"/>
      <c r="F58" s="1480"/>
      <c r="G58" s="1480"/>
      <c r="H58" s="1480"/>
      <c r="I58" s="1480"/>
      <c r="J58" s="1480"/>
      <c r="K58" s="1480"/>
      <c r="L58" s="1480"/>
      <c r="M58" s="1480"/>
      <c r="N58" s="1480"/>
      <c r="O58" s="1480"/>
      <c r="P58" s="1480"/>
      <c r="Q58" s="1480"/>
      <c r="R58" s="1480"/>
      <c r="S58" s="1480"/>
      <c r="T58" s="583"/>
    </row>
    <row r="59" spans="1:20">
      <c r="A59" s="415"/>
      <c r="B59" s="366" t="s">
        <v>984</v>
      </c>
      <c r="C59" s="1480" t="s">
        <v>905</v>
      </c>
      <c r="D59" s="1480"/>
      <c r="E59" s="1480"/>
      <c r="F59" s="1480"/>
      <c r="G59" s="1480"/>
      <c r="H59" s="1480"/>
      <c r="I59" s="1480"/>
      <c r="J59" s="1480"/>
      <c r="K59" s="1480"/>
      <c r="L59" s="1480"/>
      <c r="M59" s="1480"/>
      <c r="N59" s="1480"/>
      <c r="O59" s="1480"/>
      <c r="P59" s="1480"/>
      <c r="Q59" s="1480"/>
      <c r="R59" s="1480"/>
      <c r="S59" s="1480"/>
      <c r="T59" s="583"/>
    </row>
    <row r="60" spans="1:20">
      <c r="A60" s="415"/>
      <c r="B60" s="366"/>
      <c r="C60" s="1480"/>
      <c r="D60" s="1480"/>
      <c r="E60" s="1480"/>
      <c r="F60" s="1480"/>
      <c r="G60" s="1480"/>
      <c r="H60" s="1480"/>
      <c r="I60" s="1480"/>
      <c r="J60" s="1480"/>
      <c r="K60" s="1480"/>
      <c r="L60" s="1480"/>
      <c r="M60" s="1480"/>
      <c r="N60" s="1480"/>
      <c r="O60" s="1480"/>
      <c r="P60" s="1480"/>
      <c r="Q60" s="1480"/>
      <c r="R60" s="1480"/>
      <c r="S60" s="1480"/>
      <c r="T60" s="583"/>
    </row>
    <row r="61" spans="1:20">
      <c r="A61" s="415"/>
      <c r="B61" s="366"/>
      <c r="C61" s="1480"/>
      <c r="D61" s="1480"/>
      <c r="E61" s="1480"/>
      <c r="F61" s="1480"/>
      <c r="G61" s="1480"/>
      <c r="H61" s="1480"/>
      <c r="I61" s="1480"/>
      <c r="J61" s="1480"/>
      <c r="K61" s="1480"/>
      <c r="L61" s="1480"/>
      <c r="M61" s="1480"/>
      <c r="N61" s="1480"/>
      <c r="O61" s="1480"/>
      <c r="P61" s="1480"/>
      <c r="Q61" s="1480"/>
      <c r="R61" s="1480"/>
      <c r="S61" s="1480"/>
      <c r="T61" s="583"/>
    </row>
    <row r="62" spans="1:20">
      <c r="A62" s="415"/>
      <c r="B62" s="366"/>
      <c r="C62" s="1480"/>
      <c r="D62" s="1480"/>
      <c r="E62" s="1480"/>
      <c r="F62" s="1480"/>
      <c r="G62" s="1480"/>
      <c r="H62" s="1480"/>
      <c r="I62" s="1480"/>
      <c r="J62" s="1480"/>
      <c r="K62" s="1480"/>
      <c r="L62" s="1480"/>
      <c r="M62" s="1480"/>
      <c r="N62" s="1480"/>
      <c r="O62" s="1480"/>
      <c r="P62" s="1480"/>
      <c r="Q62" s="1480"/>
      <c r="R62" s="1480"/>
      <c r="S62" s="1480"/>
      <c r="T62" s="583"/>
    </row>
    <row r="63" spans="1:20">
      <c r="A63" s="415"/>
      <c r="B63" s="366" t="s">
        <v>985</v>
      </c>
      <c r="C63" s="1565" t="s">
        <v>986</v>
      </c>
      <c r="D63" s="1565"/>
      <c r="E63" s="1565"/>
      <c r="F63" s="1565"/>
      <c r="G63" s="1565"/>
      <c r="H63" s="1565"/>
      <c r="I63" s="1565"/>
      <c r="J63" s="1565"/>
      <c r="K63" s="1565"/>
      <c r="L63" s="1565"/>
      <c r="M63" s="1565"/>
      <c r="N63" s="1565"/>
      <c r="O63" s="1565"/>
      <c r="P63" s="1565"/>
      <c r="Q63" s="1565"/>
      <c r="R63" s="1565"/>
      <c r="S63" s="1565"/>
      <c r="T63" s="541"/>
    </row>
    <row r="64" spans="1:20">
      <c r="A64" s="415"/>
      <c r="B64" s="976" t="s">
        <v>1318</v>
      </c>
      <c r="C64" s="972" t="s">
        <v>1168</v>
      </c>
      <c r="D64" s="584"/>
      <c r="E64" s="584"/>
      <c r="F64" s="584"/>
      <c r="G64" s="584"/>
      <c r="H64" s="584"/>
      <c r="I64" s="584"/>
      <c r="J64" s="584"/>
      <c r="K64" s="584"/>
      <c r="L64" s="584"/>
      <c r="M64" s="584"/>
      <c r="N64" s="584"/>
      <c r="O64" s="584"/>
      <c r="P64" s="584"/>
      <c r="Q64" s="584"/>
      <c r="R64" s="584"/>
      <c r="S64" s="584"/>
      <c r="T64" s="584"/>
    </row>
    <row r="65" spans="1:20">
      <c r="A65" s="415"/>
      <c r="B65" s="976"/>
      <c r="C65" s="972"/>
      <c r="D65" s="1011"/>
      <c r="E65" s="1011"/>
      <c r="F65" s="1011"/>
      <c r="G65" s="1011"/>
      <c r="H65" s="1011"/>
      <c r="I65" s="1011"/>
      <c r="J65" s="1011"/>
      <c r="K65" s="1011"/>
      <c r="L65" s="1011"/>
      <c r="M65" s="1011"/>
      <c r="N65" s="1011"/>
      <c r="O65" s="1011"/>
      <c r="P65" s="1011"/>
      <c r="Q65" s="1011"/>
      <c r="R65" s="1011"/>
      <c r="S65" s="1011"/>
      <c r="T65" s="1011"/>
    </row>
    <row r="66" spans="1:20" ht="15.75" customHeight="1">
      <c r="A66" s="415"/>
      <c r="B66" s="366"/>
      <c r="C66" s="584"/>
      <c r="D66" s="584"/>
      <c r="E66" s="584"/>
      <c r="F66" s="584"/>
      <c r="G66" s="584"/>
      <c r="H66" s="584"/>
      <c r="I66" s="584"/>
      <c r="J66" s="584"/>
      <c r="K66" s="584"/>
      <c r="L66" s="584"/>
      <c r="M66" s="584"/>
      <c r="N66" s="584"/>
      <c r="O66" s="584"/>
      <c r="P66" s="584"/>
      <c r="Q66" s="584"/>
      <c r="R66" s="584"/>
      <c r="S66" s="584"/>
      <c r="T66" s="584"/>
    </row>
    <row r="67" spans="1:20" ht="15.75" customHeight="1">
      <c r="A67" s="1011" t="s">
        <v>1202</v>
      </c>
      <c r="C67" s="1011"/>
      <c r="D67" s="1011"/>
      <c r="E67" s="1011"/>
      <c r="F67" s="1011"/>
      <c r="G67" s="1011"/>
      <c r="H67" s="1011"/>
      <c r="I67" s="1011"/>
      <c r="J67" s="1011"/>
      <c r="K67" s="1011"/>
      <c r="L67" s="1011"/>
      <c r="M67" s="1011"/>
      <c r="N67" s="1011"/>
      <c r="O67" s="1011"/>
      <c r="P67" s="1011"/>
      <c r="Q67" s="1011"/>
      <c r="R67" s="1011"/>
      <c r="S67" s="1011"/>
      <c r="T67" s="584"/>
    </row>
    <row r="68" spans="1:20" ht="15.75" customHeight="1">
      <c r="A68" s="1600" t="s">
        <v>256</v>
      </c>
      <c r="B68" s="1601"/>
      <c r="C68" s="1601"/>
      <c r="D68" s="1601"/>
      <c r="E68" s="1601"/>
      <c r="F68" s="1602"/>
      <c r="G68" s="1611" t="s">
        <v>908</v>
      </c>
      <c r="H68" s="1611"/>
      <c r="I68" s="1611"/>
      <c r="J68" s="1611"/>
      <c r="K68" s="1611"/>
      <c r="L68" s="1611"/>
      <c r="M68" s="1611"/>
      <c r="N68" s="1611"/>
      <c r="O68" s="1611"/>
      <c r="P68" s="1446" t="s">
        <v>909</v>
      </c>
      <c r="Q68" s="1447"/>
      <c r="R68" s="1447"/>
      <c r="S68" s="1448"/>
      <c r="T68" s="4"/>
    </row>
    <row r="69" spans="1:20" ht="15.75" customHeight="1">
      <c r="A69" s="1603"/>
      <c r="B69" s="1604"/>
      <c r="C69" s="1604"/>
      <c r="D69" s="1604"/>
      <c r="E69" s="1604"/>
      <c r="F69" s="1605"/>
      <c r="G69" s="1027" t="s">
        <v>1357</v>
      </c>
      <c r="H69" s="1027" t="s">
        <v>1358</v>
      </c>
      <c r="I69" s="1027" t="s">
        <v>1359</v>
      </c>
      <c r="J69" s="1027" t="s">
        <v>354</v>
      </c>
      <c r="K69" s="1027" t="s">
        <v>1360</v>
      </c>
      <c r="L69" s="1027" t="s">
        <v>1361</v>
      </c>
      <c r="M69" s="1027" t="s">
        <v>1362</v>
      </c>
      <c r="N69" s="1027" t="s">
        <v>1363</v>
      </c>
      <c r="O69" s="1027" t="s">
        <v>1364</v>
      </c>
      <c r="P69" s="1449"/>
      <c r="Q69" s="1450"/>
      <c r="R69" s="1450"/>
      <c r="S69" s="1451"/>
      <c r="T69" s="4"/>
    </row>
    <row r="70" spans="1:20" ht="13.5" customHeight="1">
      <c r="A70" s="1746" t="s">
        <v>918</v>
      </c>
      <c r="B70" s="1606" t="s">
        <v>145</v>
      </c>
      <c r="C70" s="1607"/>
      <c r="D70" s="1607"/>
      <c r="E70" s="1607"/>
      <c r="F70" s="1608"/>
      <c r="G70" s="1027" t="s">
        <v>1335</v>
      </c>
      <c r="H70" s="1027" t="s">
        <v>1365</v>
      </c>
      <c r="I70" s="1027" t="s">
        <v>1366</v>
      </c>
      <c r="J70" s="1027" t="s">
        <v>1365</v>
      </c>
      <c r="K70" s="1027" t="s">
        <v>1335</v>
      </c>
      <c r="L70" s="1027" t="s">
        <v>1366</v>
      </c>
      <c r="M70" s="1027" t="s">
        <v>1366</v>
      </c>
      <c r="N70" s="1027" t="s">
        <v>1335</v>
      </c>
      <c r="O70" s="1027" t="s">
        <v>1366</v>
      </c>
      <c r="P70" s="1472"/>
      <c r="Q70" s="1479"/>
      <c r="R70" s="1479"/>
      <c r="S70" s="1473"/>
      <c r="T70" s="4"/>
    </row>
    <row r="71" spans="1:20" ht="13.5" customHeight="1">
      <c r="A71" s="1747"/>
      <c r="B71" s="1606" t="s">
        <v>1319</v>
      </c>
      <c r="C71" s="1607"/>
      <c r="D71" s="1607"/>
      <c r="E71" s="1607"/>
      <c r="F71" s="1608"/>
      <c r="G71" s="1027" t="s">
        <v>1335</v>
      </c>
      <c r="H71" s="1027"/>
      <c r="I71" s="1027"/>
      <c r="J71" s="1027"/>
      <c r="K71" s="1027"/>
      <c r="L71" s="1027"/>
      <c r="M71" s="1027"/>
      <c r="N71" s="1027"/>
      <c r="O71" s="1023"/>
      <c r="P71" s="2016" t="s">
        <v>921</v>
      </c>
      <c r="Q71" s="2017"/>
      <c r="R71" s="2017"/>
      <c r="S71" s="2018"/>
      <c r="T71" s="4"/>
    </row>
    <row r="72" spans="1:20" ht="13.5" customHeight="1">
      <c r="A72" s="1747"/>
      <c r="B72" s="1606" t="s">
        <v>922</v>
      </c>
      <c r="C72" s="1607"/>
      <c r="D72" s="1607"/>
      <c r="E72" s="1607"/>
      <c r="F72" s="1608"/>
      <c r="G72" s="1027" t="s">
        <v>1366</v>
      </c>
      <c r="H72" s="1027" t="s">
        <v>1335</v>
      </c>
      <c r="I72" s="1027" t="s">
        <v>1367</v>
      </c>
      <c r="J72" s="1027" t="s">
        <v>1335</v>
      </c>
      <c r="K72" s="1027" t="s">
        <v>1335</v>
      </c>
      <c r="L72" s="1027" t="s">
        <v>1335</v>
      </c>
      <c r="M72" s="1027"/>
      <c r="N72" s="1027" t="s">
        <v>1367</v>
      </c>
      <c r="O72" s="1027" t="s">
        <v>1335</v>
      </c>
      <c r="P72" s="2016"/>
      <c r="Q72" s="2017"/>
      <c r="R72" s="2017"/>
      <c r="S72" s="2018"/>
      <c r="T72" s="4"/>
    </row>
    <row r="73" spans="1:20" ht="13.5" customHeight="1">
      <c r="A73" s="1747"/>
      <c r="B73" s="1612" t="s">
        <v>1169</v>
      </c>
      <c r="C73" s="1613"/>
      <c r="D73" s="1613"/>
      <c r="E73" s="1613"/>
      <c r="F73" s="1613"/>
      <c r="G73" s="1028" t="s">
        <v>1368</v>
      </c>
      <c r="H73" s="1028"/>
      <c r="I73" s="1028"/>
      <c r="J73" s="1028"/>
      <c r="K73" s="1028"/>
      <c r="L73" s="1028"/>
      <c r="M73" s="1028"/>
      <c r="N73" s="1074" t="s">
        <v>1335</v>
      </c>
      <c r="O73" s="1028" t="s">
        <v>1335</v>
      </c>
      <c r="P73" s="1420"/>
      <c r="Q73" s="1421"/>
      <c r="R73" s="1421"/>
      <c r="S73" s="1422"/>
      <c r="T73" s="4"/>
    </row>
    <row r="74" spans="1:20">
      <c r="A74" s="1747"/>
      <c r="B74" s="1606" t="s">
        <v>157</v>
      </c>
      <c r="C74" s="1607"/>
      <c r="D74" s="1607"/>
      <c r="E74" s="1607"/>
      <c r="F74" s="1608"/>
      <c r="G74" s="1027" t="s">
        <v>1335</v>
      </c>
      <c r="H74" s="1027"/>
      <c r="I74" s="1027" t="s">
        <v>1335</v>
      </c>
      <c r="J74" s="1027"/>
      <c r="K74" s="1027" t="s">
        <v>1335</v>
      </c>
      <c r="L74" s="1027"/>
      <c r="M74" s="1027"/>
      <c r="N74" s="1027" t="s">
        <v>1335</v>
      </c>
      <c r="O74" s="1027" t="s">
        <v>1335</v>
      </c>
      <c r="P74" s="1420"/>
      <c r="Q74" s="1421"/>
      <c r="R74" s="1421"/>
      <c r="S74" s="1422"/>
      <c r="T74" s="4"/>
    </row>
    <row r="75" spans="1:20">
      <c r="A75" s="1747"/>
      <c r="B75" s="1606" t="s">
        <v>923</v>
      </c>
      <c r="C75" s="1607"/>
      <c r="D75" s="1607"/>
      <c r="E75" s="1607"/>
      <c r="F75" s="1608"/>
      <c r="G75" s="1027" t="s">
        <v>1366</v>
      </c>
      <c r="H75" s="1027"/>
      <c r="I75" s="1027" t="s">
        <v>1335</v>
      </c>
      <c r="J75" s="1027" t="s">
        <v>1335</v>
      </c>
      <c r="K75" s="1027" t="s">
        <v>1335</v>
      </c>
      <c r="L75" s="1027"/>
      <c r="M75" s="1027"/>
      <c r="N75" s="1027" t="s">
        <v>1335</v>
      </c>
      <c r="O75" s="1023"/>
      <c r="P75" s="1420"/>
      <c r="Q75" s="1421"/>
      <c r="R75" s="1421"/>
      <c r="S75" s="1422"/>
      <c r="T75" s="4"/>
    </row>
    <row r="76" spans="1:20">
      <c r="A76" s="1747"/>
      <c r="B76" s="1606" t="s">
        <v>1062</v>
      </c>
      <c r="C76" s="1607"/>
      <c r="D76" s="1607"/>
      <c r="E76" s="1607"/>
      <c r="F76" s="1608"/>
      <c r="G76" s="1027" t="s">
        <v>1335</v>
      </c>
      <c r="H76" s="1027"/>
      <c r="I76" s="1027" t="s">
        <v>1335</v>
      </c>
      <c r="J76" s="1027" t="s">
        <v>1335</v>
      </c>
      <c r="K76" s="1027" t="s">
        <v>1335</v>
      </c>
      <c r="L76" s="1027" t="s">
        <v>1335</v>
      </c>
      <c r="M76" s="1027"/>
      <c r="N76" s="1027" t="s">
        <v>1368</v>
      </c>
      <c r="O76" s="1023"/>
      <c r="P76" s="1420"/>
      <c r="Q76" s="1421"/>
      <c r="R76" s="1421"/>
      <c r="S76" s="1422"/>
      <c r="T76" s="4"/>
    </row>
    <row r="77" spans="1:20">
      <c r="A77" s="1747"/>
      <c r="B77" s="1606" t="s">
        <v>524</v>
      </c>
      <c r="C77" s="1607"/>
      <c r="D77" s="1607"/>
      <c r="E77" s="1607"/>
      <c r="F77" s="1608"/>
      <c r="G77" s="1027" t="s">
        <v>1335</v>
      </c>
      <c r="H77" s="1027"/>
      <c r="I77" s="1027" t="s">
        <v>1335</v>
      </c>
      <c r="J77" s="1027" t="s">
        <v>1335</v>
      </c>
      <c r="K77" s="1027" t="s">
        <v>1335</v>
      </c>
      <c r="L77" s="1027" t="s">
        <v>1335</v>
      </c>
      <c r="M77" s="1027"/>
      <c r="N77" s="1027" t="s">
        <v>1335</v>
      </c>
      <c r="O77" s="1023"/>
      <c r="P77" s="1420"/>
      <c r="Q77" s="1421"/>
      <c r="R77" s="1421"/>
      <c r="S77" s="1422"/>
      <c r="T77" s="4"/>
    </row>
    <row r="78" spans="1:20" ht="13.5" customHeight="1">
      <c r="A78" s="1748"/>
      <c r="B78" s="1612" t="s">
        <v>924</v>
      </c>
      <c r="C78" s="1613"/>
      <c r="D78" s="1613"/>
      <c r="E78" s="1613"/>
      <c r="F78" s="1614"/>
      <c r="G78" s="1027" t="s">
        <v>1335</v>
      </c>
      <c r="H78" s="1027"/>
      <c r="I78" s="1027"/>
      <c r="J78" s="1027"/>
      <c r="K78" s="1027"/>
      <c r="L78" s="1027"/>
      <c r="M78" s="1027"/>
      <c r="N78" s="1027" t="s">
        <v>1335</v>
      </c>
      <c r="O78" s="1023"/>
      <c r="P78" s="1420" t="s">
        <v>925</v>
      </c>
      <c r="Q78" s="1421"/>
      <c r="R78" s="1421"/>
      <c r="S78" s="1422"/>
      <c r="T78" s="4"/>
    </row>
    <row r="79" spans="1:20" ht="13.5" customHeight="1">
      <c r="A79" s="1446" t="s">
        <v>27</v>
      </c>
      <c r="B79" s="1447"/>
      <c r="C79" s="1447"/>
      <c r="D79" s="1447"/>
      <c r="E79" s="1447"/>
      <c r="F79" s="1448"/>
      <c r="G79" s="1429"/>
      <c r="H79" s="1429"/>
      <c r="I79" s="1429"/>
      <c r="J79" s="1429" t="s">
        <v>1335</v>
      </c>
      <c r="K79" s="1429"/>
      <c r="L79" s="1429" t="s">
        <v>1367</v>
      </c>
      <c r="M79" s="1429"/>
      <c r="N79" s="1429" t="s">
        <v>1367</v>
      </c>
      <c r="O79" s="1429"/>
      <c r="P79" s="1922" t="s">
        <v>928</v>
      </c>
      <c r="Q79" s="1923"/>
      <c r="R79" s="1923"/>
      <c r="S79" s="1924"/>
      <c r="T79" s="4"/>
    </row>
    <row r="80" spans="1:20">
      <c r="A80" s="1452"/>
      <c r="B80" s="1453"/>
      <c r="C80" s="1453"/>
      <c r="D80" s="1453"/>
      <c r="E80" s="1453"/>
      <c r="F80" s="1454"/>
      <c r="G80" s="1429"/>
      <c r="H80" s="1429"/>
      <c r="I80" s="1429"/>
      <c r="J80" s="1429"/>
      <c r="K80" s="1429"/>
      <c r="L80" s="1429"/>
      <c r="M80" s="1429"/>
      <c r="N80" s="1429"/>
      <c r="O80" s="1429"/>
      <c r="P80" s="1925"/>
      <c r="Q80" s="1926"/>
      <c r="R80" s="1926"/>
      <c r="S80" s="1927"/>
      <c r="T80" s="4"/>
    </row>
    <row r="81" spans="1:20" ht="13.5" customHeight="1">
      <c r="A81" s="1452"/>
      <c r="B81" s="1453"/>
      <c r="C81" s="1453"/>
      <c r="D81" s="1453"/>
      <c r="E81" s="1453"/>
      <c r="F81" s="1454"/>
      <c r="G81" s="1429"/>
      <c r="H81" s="1429"/>
      <c r="I81" s="1429"/>
      <c r="J81" s="1429"/>
      <c r="K81" s="1429"/>
      <c r="L81" s="1429"/>
      <c r="M81" s="1429"/>
      <c r="N81" s="1429"/>
      <c r="O81" s="1429"/>
      <c r="P81" s="1925"/>
      <c r="Q81" s="1926"/>
      <c r="R81" s="1926"/>
      <c r="S81" s="1927"/>
      <c r="T81" s="4"/>
    </row>
    <row r="82" spans="1:20">
      <c r="A82" s="1449"/>
      <c r="B82" s="1450"/>
      <c r="C82" s="1450"/>
      <c r="D82" s="1450"/>
      <c r="E82" s="1450"/>
      <c r="F82" s="1451"/>
      <c r="G82" s="1429"/>
      <c r="H82" s="1429"/>
      <c r="I82" s="1429"/>
      <c r="J82" s="1429"/>
      <c r="K82" s="1429"/>
      <c r="L82" s="1429"/>
      <c r="M82" s="1429"/>
      <c r="N82" s="1429"/>
      <c r="O82" s="1429"/>
      <c r="P82" s="1928"/>
      <c r="Q82" s="1929"/>
      <c r="R82" s="1929"/>
      <c r="S82" s="1930"/>
      <c r="T82" s="4"/>
    </row>
    <row r="83" spans="1:20">
      <c r="A83" s="146" t="s">
        <v>929</v>
      </c>
      <c r="B83" s="146"/>
      <c r="C83" s="146"/>
      <c r="D83" s="146"/>
      <c r="E83" s="146"/>
      <c r="F83" s="146"/>
      <c r="G83" s="146"/>
      <c r="H83" s="146"/>
      <c r="I83" s="146"/>
      <c r="J83" s="146"/>
      <c r="K83" s="146"/>
      <c r="L83" s="146"/>
      <c r="M83" s="146"/>
      <c r="N83" s="146"/>
      <c r="O83" s="146"/>
      <c r="P83" s="146"/>
      <c r="Q83" s="146"/>
      <c r="R83" s="146"/>
      <c r="S83" s="146"/>
      <c r="T83" s="4"/>
    </row>
    <row r="84" spans="1:20">
      <c r="A84" s="146" t="s">
        <v>930</v>
      </c>
      <c r="B84" s="146"/>
      <c r="C84" s="146"/>
      <c r="D84" s="146"/>
      <c r="E84" s="146"/>
      <c r="F84" s="146"/>
      <c r="G84" s="146"/>
      <c r="H84" s="146"/>
      <c r="I84" s="146"/>
      <c r="J84" s="146"/>
      <c r="K84" s="146"/>
      <c r="L84" s="146"/>
      <c r="M84" s="146"/>
      <c r="N84" s="146"/>
      <c r="O84" s="146"/>
      <c r="P84" s="146"/>
      <c r="Q84" s="146"/>
      <c r="R84" s="146"/>
      <c r="S84" s="146"/>
      <c r="T84" s="4"/>
    </row>
    <row r="85" spans="1:20">
      <c r="A85" s="146"/>
      <c r="B85" s="146"/>
      <c r="C85" s="146"/>
      <c r="D85" s="146"/>
      <c r="E85" s="146"/>
      <c r="F85" s="146"/>
      <c r="G85" s="146"/>
      <c r="H85" s="146"/>
      <c r="I85" s="146"/>
      <c r="J85" s="146"/>
      <c r="K85" s="146"/>
      <c r="L85" s="146"/>
      <c r="M85" s="146"/>
      <c r="N85" s="146"/>
      <c r="O85" s="146"/>
      <c r="P85" s="146"/>
      <c r="Q85" s="146"/>
      <c r="R85" s="146"/>
      <c r="S85" s="146"/>
      <c r="T85" s="4"/>
    </row>
    <row r="86" spans="1:20">
      <c r="A86" s="146"/>
      <c r="B86" s="146"/>
      <c r="C86" s="146"/>
      <c r="D86" s="146"/>
      <c r="E86" s="146"/>
      <c r="F86" s="146"/>
      <c r="G86" s="146"/>
      <c r="H86" s="146"/>
      <c r="I86" s="146"/>
      <c r="J86" s="146"/>
      <c r="K86" s="146"/>
      <c r="L86" s="146"/>
      <c r="M86" s="146"/>
      <c r="N86" s="146"/>
      <c r="O86" s="146"/>
      <c r="P86" s="146"/>
      <c r="Q86" s="146"/>
      <c r="R86" s="146"/>
      <c r="S86" s="146"/>
      <c r="T86" s="4"/>
    </row>
    <row r="87" spans="1:20">
      <c r="A87" s="146" t="s">
        <v>931</v>
      </c>
      <c r="B87" s="146"/>
      <c r="C87" s="146"/>
      <c r="D87" s="146"/>
      <c r="E87" s="146"/>
      <c r="F87" s="146"/>
      <c r="G87" s="146"/>
      <c r="H87" s="146"/>
      <c r="I87" s="146"/>
      <c r="J87" s="146"/>
      <c r="K87" s="146"/>
      <c r="L87" s="146"/>
      <c r="M87" s="146"/>
      <c r="N87" s="146"/>
      <c r="O87" s="146"/>
      <c r="P87" s="146"/>
      <c r="Q87" s="146"/>
      <c r="R87" s="146"/>
      <c r="S87" s="146"/>
      <c r="T87" s="4"/>
    </row>
    <row r="88" spans="1:20">
      <c r="A88" s="2044" t="s">
        <v>932</v>
      </c>
      <c r="B88" s="2045"/>
      <c r="C88" s="1429" t="s">
        <v>933</v>
      </c>
      <c r="D88" s="1429"/>
      <c r="E88" s="1429"/>
      <c r="F88" s="1429"/>
      <c r="G88" s="1429"/>
      <c r="H88" s="1429" t="s">
        <v>934</v>
      </c>
      <c r="I88" s="1429"/>
      <c r="J88" s="1429"/>
      <c r="K88" s="1429"/>
      <c r="L88" s="1429"/>
      <c r="M88" s="1429"/>
      <c r="N88" s="1429"/>
      <c r="O88" s="1429" t="s">
        <v>935</v>
      </c>
      <c r="P88" s="1429"/>
      <c r="Q88" s="1429"/>
      <c r="R88" s="1429"/>
      <c r="S88" s="1429"/>
      <c r="T88" s="4"/>
    </row>
    <row r="89" spans="1:20" ht="13.5" customHeight="1">
      <c r="A89" s="1600" t="s">
        <v>1369</v>
      </c>
      <c r="B89" s="1602"/>
      <c r="C89" s="1654" t="s">
        <v>1370</v>
      </c>
      <c r="D89" s="1655"/>
      <c r="E89" s="1655"/>
      <c r="F89" s="1655"/>
      <c r="G89" s="1656"/>
      <c r="H89" s="1455" t="s">
        <v>936</v>
      </c>
      <c r="I89" s="1456"/>
      <c r="J89" s="1456"/>
      <c r="K89" s="1456"/>
      <c r="L89" s="1456"/>
      <c r="M89" s="1456"/>
      <c r="N89" s="1457"/>
      <c r="O89" s="2024" t="s">
        <v>989</v>
      </c>
      <c r="P89" s="2025"/>
      <c r="Q89" s="2025"/>
      <c r="R89" s="2025"/>
      <c r="S89" s="2026"/>
      <c r="T89" s="4"/>
    </row>
    <row r="90" spans="1:20">
      <c r="A90" s="1603"/>
      <c r="B90" s="1605"/>
      <c r="C90" s="1657"/>
      <c r="D90" s="1658"/>
      <c r="E90" s="1658"/>
      <c r="F90" s="1658"/>
      <c r="G90" s="1659"/>
      <c r="H90" s="1458"/>
      <c r="I90" s="1459"/>
      <c r="J90" s="1459"/>
      <c r="K90" s="1459"/>
      <c r="L90" s="1459"/>
      <c r="M90" s="1459"/>
      <c r="N90" s="1460"/>
      <c r="O90" s="2030" t="s">
        <v>990</v>
      </c>
      <c r="P90" s="2031"/>
      <c r="Q90" s="2031"/>
      <c r="R90" s="2031"/>
      <c r="S90" s="2032"/>
      <c r="T90" s="4"/>
    </row>
    <row r="91" spans="1:20" ht="13.5" customHeight="1">
      <c r="A91" s="1600" t="s">
        <v>937</v>
      </c>
      <c r="B91" s="1602"/>
      <c r="C91" s="1657"/>
      <c r="D91" s="1658"/>
      <c r="E91" s="1658"/>
      <c r="F91" s="1658"/>
      <c r="G91" s="1659"/>
      <c r="H91" s="1455" t="s">
        <v>938</v>
      </c>
      <c r="I91" s="1456"/>
      <c r="J91" s="1456"/>
      <c r="K91" s="1456"/>
      <c r="L91" s="1456"/>
      <c r="M91" s="1456"/>
      <c r="N91" s="1457"/>
      <c r="O91" s="2024" t="s">
        <v>1371</v>
      </c>
      <c r="P91" s="2025"/>
      <c r="Q91" s="2025"/>
      <c r="R91" s="2025"/>
      <c r="S91" s="2026"/>
      <c r="T91" s="4"/>
    </row>
    <row r="92" spans="1:20">
      <c r="A92" s="2019"/>
      <c r="B92" s="2020"/>
      <c r="C92" s="1657"/>
      <c r="D92" s="1658"/>
      <c r="E92" s="1658"/>
      <c r="F92" s="1658"/>
      <c r="G92" s="1659"/>
      <c r="H92" s="2021"/>
      <c r="I92" s="2022"/>
      <c r="J92" s="2022"/>
      <c r="K92" s="2022"/>
      <c r="L92" s="2022"/>
      <c r="M92" s="2022"/>
      <c r="N92" s="2023"/>
      <c r="O92" s="2027" t="s">
        <v>1372</v>
      </c>
      <c r="P92" s="2028"/>
      <c r="Q92" s="2028"/>
      <c r="R92" s="2028"/>
      <c r="S92" s="2029"/>
      <c r="T92" s="4"/>
    </row>
    <row r="93" spans="1:20">
      <c r="A93" s="1603"/>
      <c r="B93" s="1605"/>
      <c r="C93" s="1657"/>
      <c r="D93" s="1658"/>
      <c r="E93" s="1658"/>
      <c r="F93" s="1658"/>
      <c r="G93" s="1659"/>
      <c r="H93" s="1458"/>
      <c r="I93" s="1459"/>
      <c r="J93" s="1459"/>
      <c r="K93" s="1459"/>
      <c r="L93" s="1459"/>
      <c r="M93" s="1459"/>
      <c r="N93" s="1460"/>
      <c r="O93" s="2030"/>
      <c r="P93" s="2031"/>
      <c r="Q93" s="2031"/>
      <c r="R93" s="2031"/>
      <c r="S93" s="2032"/>
      <c r="T93" s="4"/>
    </row>
    <row r="94" spans="1:20" ht="13.5" customHeight="1">
      <c r="A94" s="1600" t="s">
        <v>1373</v>
      </c>
      <c r="B94" s="1602"/>
      <c r="C94" s="1657"/>
      <c r="D94" s="1658"/>
      <c r="E94" s="1658"/>
      <c r="F94" s="1658"/>
      <c r="G94" s="1659"/>
      <c r="H94" s="1455" t="s">
        <v>939</v>
      </c>
      <c r="I94" s="1456"/>
      <c r="J94" s="1456"/>
      <c r="K94" s="1456"/>
      <c r="L94" s="1456"/>
      <c r="M94" s="1456"/>
      <c r="N94" s="1457"/>
      <c r="O94" s="2024" t="s">
        <v>992</v>
      </c>
      <c r="P94" s="2025"/>
      <c r="Q94" s="2025"/>
      <c r="R94" s="2025"/>
      <c r="S94" s="2026"/>
      <c r="T94" s="4"/>
    </row>
    <row r="95" spans="1:20">
      <c r="A95" s="2019"/>
      <c r="B95" s="2020"/>
      <c r="C95" s="1657"/>
      <c r="D95" s="1658"/>
      <c r="E95" s="1658"/>
      <c r="F95" s="1658"/>
      <c r="G95" s="1659"/>
      <c r="H95" s="2021"/>
      <c r="I95" s="2022"/>
      <c r="J95" s="2022"/>
      <c r="K95" s="2022"/>
      <c r="L95" s="2022"/>
      <c r="M95" s="2022"/>
      <c r="N95" s="2023"/>
      <c r="O95" s="2027" t="s">
        <v>1374</v>
      </c>
      <c r="P95" s="2028"/>
      <c r="Q95" s="2028"/>
      <c r="R95" s="2028"/>
      <c r="S95" s="2029"/>
      <c r="T95" s="4"/>
    </row>
    <row r="96" spans="1:20">
      <c r="A96" s="1603"/>
      <c r="B96" s="1605"/>
      <c r="C96" s="1657"/>
      <c r="D96" s="1658"/>
      <c r="E96" s="1658"/>
      <c r="F96" s="1658"/>
      <c r="G96" s="1659"/>
      <c r="H96" s="1458"/>
      <c r="I96" s="1459"/>
      <c r="J96" s="1459"/>
      <c r="K96" s="1459"/>
      <c r="L96" s="1459"/>
      <c r="M96" s="1459"/>
      <c r="N96" s="1460"/>
      <c r="O96" s="2030"/>
      <c r="P96" s="2031"/>
      <c r="Q96" s="2031"/>
      <c r="R96" s="2031"/>
      <c r="S96" s="2032"/>
      <c r="T96" s="4"/>
    </row>
    <row r="97" spans="1:20" ht="13.5" customHeight="1">
      <c r="A97" s="1600" t="s">
        <v>1054</v>
      </c>
      <c r="B97" s="1602"/>
      <c r="C97" s="1657"/>
      <c r="D97" s="1658"/>
      <c r="E97" s="1658"/>
      <c r="F97" s="1658"/>
      <c r="G97" s="1659"/>
      <c r="H97" s="1654" t="s">
        <v>1320</v>
      </c>
      <c r="I97" s="1655"/>
      <c r="J97" s="1655"/>
      <c r="K97" s="1655"/>
      <c r="L97" s="1655"/>
      <c r="M97" s="1655"/>
      <c r="N97" s="1656"/>
      <c r="O97" s="1636" t="s">
        <v>1321</v>
      </c>
      <c r="P97" s="1637"/>
      <c r="Q97" s="1637"/>
      <c r="R97" s="1637"/>
      <c r="S97" s="1638"/>
      <c r="T97" s="4"/>
    </row>
    <row r="98" spans="1:20">
      <c r="A98" s="1603"/>
      <c r="B98" s="1605"/>
      <c r="C98" s="1660"/>
      <c r="D98" s="1661"/>
      <c r="E98" s="1661"/>
      <c r="F98" s="1661"/>
      <c r="G98" s="1662"/>
      <c r="H98" s="1660"/>
      <c r="I98" s="1661"/>
      <c r="J98" s="1661"/>
      <c r="K98" s="1661"/>
      <c r="L98" s="1661"/>
      <c r="M98" s="1661"/>
      <c r="N98" s="1662"/>
      <c r="O98" s="1435"/>
      <c r="P98" s="2033"/>
      <c r="Q98" s="2033"/>
      <c r="R98" s="2033"/>
      <c r="S98" s="2034"/>
      <c r="T98" s="4"/>
    </row>
    <row r="99" spans="1:20" ht="13.5" customHeight="1">
      <c r="A99" s="1559" t="s">
        <v>1375</v>
      </c>
      <c r="B99" s="1561"/>
      <c r="C99" s="1654" t="s">
        <v>1349</v>
      </c>
      <c r="D99" s="1655"/>
      <c r="E99" s="1655"/>
      <c r="F99" s="1655"/>
      <c r="G99" s="1656"/>
      <c r="H99" s="1654" t="s">
        <v>940</v>
      </c>
      <c r="I99" s="1655"/>
      <c r="J99" s="1655"/>
      <c r="K99" s="1655"/>
      <c r="L99" s="1655"/>
      <c r="M99" s="1655"/>
      <c r="N99" s="1656"/>
      <c r="O99" s="2035" t="s">
        <v>1376</v>
      </c>
      <c r="P99" s="2036"/>
      <c r="Q99" s="2036"/>
      <c r="R99" s="2036"/>
      <c r="S99" s="2037"/>
      <c r="T99" s="4"/>
    </row>
    <row r="100" spans="1:20">
      <c r="A100" s="1559"/>
      <c r="B100" s="1561"/>
      <c r="C100" s="1657"/>
      <c r="D100" s="1658"/>
      <c r="E100" s="1658"/>
      <c r="F100" s="1658"/>
      <c r="G100" s="1659"/>
      <c r="H100" s="1660"/>
      <c r="I100" s="1661"/>
      <c r="J100" s="1661"/>
      <c r="K100" s="1661"/>
      <c r="L100" s="1661"/>
      <c r="M100" s="1661"/>
      <c r="N100" s="1662"/>
      <c r="O100" s="2038" t="s">
        <v>1377</v>
      </c>
      <c r="P100" s="2039"/>
      <c r="Q100" s="2039"/>
      <c r="R100" s="2039"/>
      <c r="S100" s="2040"/>
      <c r="T100" s="4"/>
    </row>
    <row r="101" spans="1:20" ht="13.5" customHeight="1">
      <c r="A101" s="1559" t="s">
        <v>1298</v>
      </c>
      <c r="B101" s="1561"/>
      <c r="C101" s="1657"/>
      <c r="D101" s="1658"/>
      <c r="E101" s="1658"/>
      <c r="F101" s="1658"/>
      <c r="G101" s="1659"/>
      <c r="H101" s="1654" t="s">
        <v>941</v>
      </c>
      <c r="I101" s="1655"/>
      <c r="J101" s="1655"/>
      <c r="K101" s="1655"/>
      <c r="L101" s="1655"/>
      <c r="M101" s="1655"/>
      <c r="N101" s="1656"/>
      <c r="O101" s="2035" t="s">
        <v>1299</v>
      </c>
      <c r="P101" s="2036"/>
      <c r="Q101" s="2036"/>
      <c r="R101" s="2036"/>
      <c r="S101" s="2037"/>
      <c r="T101" s="4"/>
    </row>
    <row r="102" spans="1:20" ht="13.5" customHeight="1">
      <c r="A102" s="1559"/>
      <c r="B102" s="1561"/>
      <c r="C102" s="1657"/>
      <c r="D102" s="1658"/>
      <c r="E102" s="1658"/>
      <c r="F102" s="1658"/>
      <c r="G102" s="1659"/>
      <c r="H102" s="1657"/>
      <c r="I102" s="1658"/>
      <c r="J102" s="1658"/>
      <c r="K102" s="1658"/>
      <c r="L102" s="1658"/>
      <c r="M102" s="1658"/>
      <c r="N102" s="1659"/>
      <c r="O102" s="2041" t="s">
        <v>1378</v>
      </c>
      <c r="P102" s="2042"/>
      <c r="Q102" s="2042"/>
      <c r="R102" s="2042"/>
      <c r="S102" s="2043"/>
      <c r="T102" s="4"/>
    </row>
    <row r="103" spans="1:20">
      <c r="A103" s="1559"/>
      <c r="B103" s="1561"/>
      <c r="C103" s="1657"/>
      <c r="D103" s="1658"/>
      <c r="E103" s="1658"/>
      <c r="F103" s="1658"/>
      <c r="G103" s="1659"/>
      <c r="H103" s="1660"/>
      <c r="I103" s="1661"/>
      <c r="J103" s="1661"/>
      <c r="K103" s="1661"/>
      <c r="L103" s="1661"/>
      <c r="M103" s="1661"/>
      <c r="N103" s="1662"/>
      <c r="O103" s="2038"/>
      <c r="P103" s="2039"/>
      <c r="Q103" s="2039"/>
      <c r="R103" s="2039"/>
      <c r="S103" s="2040"/>
      <c r="T103" s="4"/>
    </row>
    <row r="104" spans="1:20" ht="13.5" customHeight="1">
      <c r="A104" s="1600" t="s">
        <v>1379</v>
      </c>
      <c r="B104" s="1602"/>
      <c r="C104" s="1657"/>
      <c r="D104" s="1658"/>
      <c r="E104" s="1658"/>
      <c r="F104" s="1658"/>
      <c r="G104" s="1659"/>
      <c r="H104" s="1654" t="s">
        <v>1314</v>
      </c>
      <c r="I104" s="1655"/>
      <c r="J104" s="1655"/>
      <c r="K104" s="1655"/>
      <c r="L104" s="1655"/>
      <c r="M104" s="1655"/>
      <c r="N104" s="1656"/>
      <c r="O104" s="2035" t="s">
        <v>358</v>
      </c>
      <c r="P104" s="2036"/>
      <c r="Q104" s="2036"/>
      <c r="R104" s="2036"/>
      <c r="S104" s="2037"/>
      <c r="T104" s="4"/>
    </row>
    <row r="105" spans="1:20">
      <c r="A105" s="1603"/>
      <c r="B105" s="1605"/>
      <c r="C105" s="1660"/>
      <c r="D105" s="1661"/>
      <c r="E105" s="1661"/>
      <c r="F105" s="1661"/>
      <c r="G105" s="1662"/>
      <c r="H105" s="1660"/>
      <c r="I105" s="1661"/>
      <c r="J105" s="1661"/>
      <c r="K105" s="1661"/>
      <c r="L105" s="1661"/>
      <c r="M105" s="1661"/>
      <c r="N105" s="1662"/>
      <c r="O105" s="2038" t="s">
        <v>1301</v>
      </c>
      <c r="P105" s="2039"/>
      <c r="Q105" s="2039"/>
      <c r="R105" s="2039"/>
      <c r="S105" s="2040"/>
      <c r="T105" s="4"/>
    </row>
    <row r="106" spans="1:20">
      <c r="A106" s="146"/>
      <c r="B106" s="146"/>
      <c r="C106" s="146"/>
      <c r="D106" s="146"/>
      <c r="E106" s="146"/>
      <c r="F106" s="146"/>
      <c r="G106" s="146"/>
      <c r="H106" s="146"/>
      <c r="I106" s="146"/>
      <c r="J106" s="146"/>
      <c r="K106" s="146"/>
      <c r="L106" s="146"/>
      <c r="M106" s="146"/>
      <c r="N106" s="146"/>
      <c r="O106" s="146"/>
      <c r="P106" s="146"/>
      <c r="Q106" s="146"/>
      <c r="R106" s="146"/>
      <c r="S106" s="146"/>
      <c r="T106" s="146"/>
    </row>
    <row r="107" spans="1:20">
      <c r="A107" s="205" t="s">
        <v>105</v>
      </c>
      <c r="B107" s="541" t="s">
        <v>1485</v>
      </c>
      <c r="C107" s="541"/>
      <c r="D107" s="541"/>
      <c r="E107" s="541"/>
      <c r="F107" s="541"/>
      <c r="G107" s="541"/>
      <c r="H107" s="541"/>
      <c r="I107" s="541"/>
      <c r="J107" s="541"/>
      <c r="K107" s="541"/>
      <c r="L107" s="541"/>
      <c r="M107" s="541"/>
      <c r="N107" s="541"/>
      <c r="O107" s="541"/>
      <c r="P107" s="541"/>
      <c r="Q107" s="541"/>
      <c r="R107" s="541"/>
      <c r="S107" s="541"/>
      <c r="T107" s="541"/>
    </row>
    <row r="108" spans="1:20" ht="13.5" customHeight="1">
      <c r="A108" s="205" t="s">
        <v>106</v>
      </c>
      <c r="B108" s="1425" t="s">
        <v>718</v>
      </c>
      <c r="C108" s="1425"/>
      <c r="D108" s="1425"/>
      <c r="E108" s="1425"/>
      <c r="F108" s="1425"/>
      <c r="G108" s="1425"/>
      <c r="H108" s="1425"/>
      <c r="I108" s="1425"/>
      <c r="J108" s="1425"/>
      <c r="K108" s="1425"/>
      <c r="L108" s="1425"/>
      <c r="M108" s="1425"/>
      <c r="N108" s="1425"/>
      <c r="O108" s="1425"/>
      <c r="P108" s="1425"/>
      <c r="Q108" s="1425"/>
      <c r="R108" s="1425"/>
      <c r="S108" s="1425"/>
      <c r="T108" s="585"/>
    </row>
    <row r="109" spans="1:20">
      <c r="A109" s="205" t="s">
        <v>115</v>
      </c>
      <c r="B109" s="541" t="s">
        <v>118</v>
      </c>
      <c r="C109" s="541"/>
      <c r="D109" s="541"/>
      <c r="E109" s="541"/>
      <c r="F109" s="541"/>
      <c r="G109" s="541"/>
      <c r="H109" s="541"/>
      <c r="I109" s="541"/>
      <c r="J109" s="541"/>
      <c r="K109" s="541"/>
      <c r="L109" s="541"/>
      <c r="M109" s="541"/>
      <c r="N109" s="541"/>
      <c r="O109" s="541"/>
      <c r="P109" s="541"/>
      <c r="Q109" s="541"/>
      <c r="R109" s="541"/>
      <c r="S109" s="541"/>
      <c r="T109" s="415"/>
    </row>
    <row r="110" spans="1:20">
      <c r="A110" s="205"/>
      <c r="B110" s="541"/>
      <c r="C110" s="541"/>
      <c r="D110" s="541"/>
      <c r="E110" s="541"/>
      <c r="F110" s="541"/>
      <c r="G110" s="541"/>
      <c r="H110" s="541"/>
      <c r="I110" s="541"/>
      <c r="J110" s="541"/>
      <c r="K110" s="541"/>
      <c r="L110" s="541"/>
      <c r="M110" s="541"/>
      <c r="N110" s="541"/>
      <c r="O110" s="541"/>
      <c r="P110" s="541"/>
      <c r="Q110" s="541"/>
      <c r="R110" s="541"/>
      <c r="S110" s="541"/>
      <c r="T110" s="415"/>
    </row>
    <row r="111" spans="1:20">
      <c r="A111" s="146"/>
      <c r="B111" s="146"/>
      <c r="C111" s="146"/>
      <c r="D111" s="146"/>
      <c r="E111" s="146"/>
      <c r="F111" s="146"/>
      <c r="G111" s="146"/>
      <c r="H111" s="146"/>
      <c r="I111" s="146"/>
      <c r="J111" s="146"/>
      <c r="K111" s="146"/>
      <c r="L111" s="146"/>
      <c r="M111" s="146"/>
      <c r="N111" s="146"/>
      <c r="O111" s="146"/>
      <c r="P111" s="146"/>
      <c r="Q111" s="146"/>
      <c r="R111" s="146"/>
      <c r="S111" s="146"/>
      <c r="T111" s="146"/>
    </row>
  </sheetData>
  <mergeCells count="129">
    <mergeCell ref="O90:S90"/>
    <mergeCell ref="B75:F75"/>
    <mergeCell ref="B76:F76"/>
    <mergeCell ref="B77:F77"/>
    <mergeCell ref="P77:S77"/>
    <mergeCell ref="B78:F78"/>
    <mergeCell ref="P78:S78"/>
    <mergeCell ref="A88:B88"/>
    <mergeCell ref="C88:G88"/>
    <mergeCell ref="H88:N88"/>
    <mergeCell ref="O88:S88"/>
    <mergeCell ref="B108:S108"/>
    <mergeCell ref="O94:S94"/>
    <mergeCell ref="O95:S95"/>
    <mergeCell ref="O96:S96"/>
    <mergeCell ref="H97:N98"/>
    <mergeCell ref="O97:S97"/>
    <mergeCell ref="O98:S98"/>
    <mergeCell ref="O99:S99"/>
    <mergeCell ref="O100:S100"/>
    <mergeCell ref="O101:S101"/>
    <mergeCell ref="O102:S102"/>
    <mergeCell ref="O103:S103"/>
    <mergeCell ref="A97:B98"/>
    <mergeCell ref="A99:B100"/>
    <mergeCell ref="C99:G105"/>
    <mergeCell ref="H99:N100"/>
    <mergeCell ref="A101:B103"/>
    <mergeCell ref="H101:N103"/>
    <mergeCell ref="A104:B105"/>
    <mergeCell ref="C89:G98"/>
    <mergeCell ref="A89:B90"/>
    <mergeCell ref="H104:N105"/>
    <mergeCell ref="O104:S104"/>
    <mergeCell ref="O105:S105"/>
    <mergeCell ref="A94:B96"/>
    <mergeCell ref="H94:N96"/>
    <mergeCell ref="A79:F82"/>
    <mergeCell ref="G79:G82"/>
    <mergeCell ref="H79:H82"/>
    <mergeCell ref="I79:I82"/>
    <mergeCell ref="J79:J82"/>
    <mergeCell ref="K79:K82"/>
    <mergeCell ref="L79:L82"/>
    <mergeCell ref="M79:M82"/>
    <mergeCell ref="N79:N82"/>
    <mergeCell ref="H89:N90"/>
    <mergeCell ref="P73:S73"/>
    <mergeCell ref="P74:S74"/>
    <mergeCell ref="P75:S75"/>
    <mergeCell ref="P76:S76"/>
    <mergeCell ref="C59:S62"/>
    <mergeCell ref="C63:S63"/>
    <mergeCell ref="P68:S69"/>
    <mergeCell ref="A91:B93"/>
    <mergeCell ref="H91:N93"/>
    <mergeCell ref="O91:S91"/>
    <mergeCell ref="O92:S92"/>
    <mergeCell ref="O93:S93"/>
    <mergeCell ref="O79:O82"/>
    <mergeCell ref="P79:S82"/>
    <mergeCell ref="A68:F69"/>
    <mergeCell ref="G68:O68"/>
    <mergeCell ref="A70:A78"/>
    <mergeCell ref="B70:F70"/>
    <mergeCell ref="B71:F71"/>
    <mergeCell ref="P71:S71"/>
    <mergeCell ref="B72:F72"/>
    <mergeCell ref="B73:F73"/>
    <mergeCell ref="B74:F74"/>
    <mergeCell ref="O89:S89"/>
    <mergeCell ref="C56:S58"/>
    <mergeCell ref="P70:S70"/>
    <mergeCell ref="B35:S38"/>
    <mergeCell ref="B39:S46"/>
    <mergeCell ref="B48:S48"/>
    <mergeCell ref="C49:S49"/>
    <mergeCell ref="C50:S52"/>
    <mergeCell ref="C53:S53"/>
    <mergeCell ref="P72:S72"/>
    <mergeCell ref="C54:S54"/>
    <mergeCell ref="C55:S55"/>
    <mergeCell ref="A17:E17"/>
    <mergeCell ref="F17:L17"/>
    <mergeCell ref="M17:S17"/>
    <mergeCell ref="A18:E21"/>
    <mergeCell ref="F18:L21"/>
    <mergeCell ref="F22:L22"/>
    <mergeCell ref="M22:S22"/>
    <mergeCell ref="A28:E28"/>
    <mergeCell ref="F26:L27"/>
    <mergeCell ref="M18:S21"/>
    <mergeCell ref="A26:E27"/>
    <mergeCell ref="F23:L23"/>
    <mergeCell ref="M23:S23"/>
    <mergeCell ref="A24:E24"/>
    <mergeCell ref="A25:E25"/>
    <mergeCell ref="F24:L24"/>
    <mergeCell ref="M24:S24"/>
    <mergeCell ref="F25:L25"/>
    <mergeCell ref="M25:S25"/>
    <mergeCell ref="A23:E23"/>
    <mergeCell ref="A22:E22"/>
    <mergeCell ref="F28:K28"/>
    <mergeCell ref="M28:R28"/>
    <mergeCell ref="A29:D30"/>
    <mergeCell ref="M26:S27"/>
    <mergeCell ref="A31:E31"/>
    <mergeCell ref="A32:E32"/>
    <mergeCell ref="F33:K33"/>
    <mergeCell ref="M33:R33"/>
    <mergeCell ref="A33:E33"/>
    <mergeCell ref="A1:F1"/>
    <mergeCell ref="A2:E2"/>
    <mergeCell ref="A4:S4"/>
    <mergeCell ref="A5:S5"/>
    <mergeCell ref="B10:S11"/>
    <mergeCell ref="A12:E13"/>
    <mergeCell ref="F12:S13"/>
    <mergeCell ref="D7:E7"/>
    <mergeCell ref="F7:S7"/>
    <mergeCell ref="F31:L31"/>
    <mergeCell ref="M31:S31"/>
    <mergeCell ref="F32:L32"/>
    <mergeCell ref="M32:S32"/>
    <mergeCell ref="A14:E14"/>
    <mergeCell ref="A15:E15"/>
    <mergeCell ref="F14:S14"/>
    <mergeCell ref="F15:S15"/>
  </mergeCells>
  <phoneticPr fontId="2"/>
  <dataValidations count="3">
    <dataValidation type="list" allowBlank="1" showInputMessage="1" showErrorMessage="1" sqref="F25:S25">
      <formula1>建設工事の種類</formula1>
    </dataValidation>
    <dataValidation type="list" allowBlank="1" showInputMessage="1" showErrorMessage="1" sqref="F24:S24">
      <formula1>工事種別</formula1>
    </dataValidation>
    <dataValidation type="list" allowBlank="1" showInputMessage="1" showErrorMessage="1" sqref="F29:F30 M29:M30">
      <formula1>$AA$29:$AA$31</formula1>
    </dataValidation>
  </dataValidations>
  <printOptions horizontalCentered="1"/>
  <pageMargins left="0.70866141732283472" right="0.70866141732283472" top="0.74803149606299213" bottom="0.55118110236220474" header="0.31496062992125984" footer="0.31496062992125984"/>
  <pageSetup paperSize="9" scale="86" fitToHeight="2" orientation="portrait" blackAndWhite="1" r:id="rId1"/>
  <rowBreaks count="1" manualBreakCount="1">
    <brk id="47" max="18" man="1"/>
  </rowBreaks>
  <drawing r:id="rId2"/>
  <legacy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3"/>
    <pageSetUpPr fitToPage="1"/>
  </sheetPr>
  <dimension ref="A1:X34"/>
  <sheetViews>
    <sheetView view="pageBreakPreview" zoomScaleNormal="100" zoomScaleSheetLayoutView="100" workbookViewId="0">
      <selection activeCell="L25" sqref="L25"/>
    </sheetView>
  </sheetViews>
  <sheetFormatPr defaultColWidth="9" defaultRowHeight="13"/>
  <cols>
    <col min="1" max="17" width="5.08984375" style="4" customWidth="1"/>
    <col min="18" max="18" width="5.08984375" style="190" customWidth="1"/>
    <col min="19" max="16384" width="9" style="4"/>
  </cols>
  <sheetData>
    <row r="1" spans="1:24" ht="15.75" customHeight="1">
      <c r="A1" s="1392" t="str">
        <f>CONCATENATE("（様式－",発注者入力シート!E48,"）")</f>
        <v>（様式－１４）</v>
      </c>
      <c r="B1" s="1392"/>
      <c r="C1" s="1392"/>
      <c r="D1" s="1392"/>
      <c r="S1" s="4" t="s">
        <v>393</v>
      </c>
    </row>
    <row r="2" spans="1:24" ht="15.75" customHeight="1">
      <c r="A2" s="2058" t="s">
        <v>1270</v>
      </c>
      <c r="B2" s="2058"/>
      <c r="C2" s="2058"/>
      <c r="D2" s="2058"/>
      <c r="E2" s="2058"/>
      <c r="F2" s="2058"/>
      <c r="G2" s="2058"/>
      <c r="H2" s="2058"/>
      <c r="I2" s="2058"/>
      <c r="J2" s="2058"/>
      <c r="K2" s="2058"/>
      <c r="L2" s="2058"/>
      <c r="M2" s="2058"/>
      <c r="N2" s="2058"/>
      <c r="O2" s="2058"/>
      <c r="P2" s="2058"/>
      <c r="Q2" s="2058"/>
      <c r="R2" s="276"/>
      <c r="S2" s="4" t="s">
        <v>394</v>
      </c>
    </row>
    <row r="3" spans="1:24" ht="15.75" customHeight="1">
      <c r="A3" s="10"/>
      <c r="B3" s="10"/>
      <c r="C3" s="10"/>
      <c r="D3" s="10"/>
      <c r="E3" s="10"/>
      <c r="F3" s="10"/>
      <c r="G3" s="10"/>
      <c r="H3" s="10"/>
      <c r="I3" s="10"/>
      <c r="J3" s="10"/>
      <c r="K3" s="10"/>
      <c r="L3" s="10"/>
      <c r="M3" s="10"/>
      <c r="N3" s="10"/>
      <c r="O3" s="10"/>
      <c r="P3" s="10"/>
      <c r="Q3" s="10"/>
      <c r="R3" s="276"/>
      <c r="S3" s="147"/>
      <c r="T3" s="4" t="s">
        <v>404</v>
      </c>
    </row>
    <row r="4" spans="1:24" ht="15.75" customHeight="1">
      <c r="A4" s="1495" t="s">
        <v>545</v>
      </c>
      <c r="B4" s="1495"/>
      <c r="C4" s="1495"/>
      <c r="D4" s="1495"/>
      <c r="E4" s="1495"/>
      <c r="F4" s="1495"/>
      <c r="G4" s="1495"/>
      <c r="H4" s="1495"/>
      <c r="I4" s="1495"/>
      <c r="J4" s="1495"/>
      <c r="K4" s="1495"/>
      <c r="L4" s="1495"/>
      <c r="M4" s="1495"/>
      <c r="N4" s="1495"/>
      <c r="O4" s="1495"/>
      <c r="P4" s="1495"/>
      <c r="Q4" s="1495"/>
      <c r="R4" s="272"/>
      <c r="S4" s="135"/>
      <c r="T4" s="4" t="s">
        <v>396</v>
      </c>
    </row>
    <row r="5" spans="1:24" ht="15.75" customHeight="1">
      <c r="S5" s="190"/>
    </row>
    <row r="6" spans="1:24" ht="15.75" customHeight="1">
      <c r="S6" s="4" t="s">
        <v>397</v>
      </c>
      <c r="W6" s="190"/>
      <c r="X6" s="190"/>
    </row>
    <row r="7" spans="1:24" ht="15.75" customHeight="1">
      <c r="A7" s="4" t="s">
        <v>84</v>
      </c>
      <c r="S7" s="137"/>
      <c r="T7" s="4" t="s">
        <v>398</v>
      </c>
      <c r="W7" s="190"/>
      <c r="X7" s="190"/>
    </row>
    <row r="8" spans="1:24" ht="15.75" customHeight="1">
      <c r="A8" s="2059" t="s">
        <v>1269</v>
      </c>
      <c r="B8" s="2059"/>
      <c r="C8" s="2059"/>
      <c r="D8" s="2059"/>
      <c r="E8" s="2059"/>
      <c r="F8" s="2059"/>
      <c r="G8" s="2059"/>
      <c r="H8" s="2059"/>
      <c r="I8" s="2059"/>
      <c r="J8" s="2059"/>
      <c r="K8" s="2059"/>
      <c r="L8" s="2059"/>
      <c r="M8" s="2059"/>
      <c r="N8" s="2059"/>
      <c r="O8" s="2059"/>
      <c r="P8" s="2059"/>
      <c r="Q8" s="2059"/>
      <c r="R8" s="222"/>
      <c r="S8" s="138"/>
      <c r="T8" s="4" t="s">
        <v>396</v>
      </c>
      <c r="W8" s="190"/>
      <c r="X8" s="190"/>
    </row>
    <row r="9" spans="1:24" ht="15.75" customHeight="1">
      <c r="A9" s="1384" t="s">
        <v>55</v>
      </c>
      <c r="B9" s="1384"/>
      <c r="C9" s="1384"/>
      <c r="D9" s="1384"/>
      <c r="E9" s="1384"/>
      <c r="F9" s="1384"/>
      <c r="G9" s="1384"/>
      <c r="H9" s="1384"/>
      <c r="I9" s="1384"/>
      <c r="J9" s="1384"/>
      <c r="K9" s="1384"/>
      <c r="L9" s="1384"/>
      <c r="M9" s="1384"/>
      <c r="N9" s="1384"/>
      <c r="O9" s="1384"/>
      <c r="P9" s="1384"/>
      <c r="Q9" s="1384"/>
      <c r="R9" s="260"/>
      <c r="S9" s="190"/>
      <c r="T9" s="190"/>
      <c r="U9" s="190"/>
      <c r="V9" s="190"/>
      <c r="W9" s="190"/>
      <c r="X9" s="190"/>
    </row>
    <row r="10" spans="1:24" ht="15.75" customHeight="1">
      <c r="A10" s="1446" t="s">
        <v>56</v>
      </c>
      <c r="B10" s="1447"/>
      <c r="C10" s="1447"/>
      <c r="D10" s="1447"/>
      <c r="E10" s="2055">
        <f>IF(発注者入力シート!C7="","",発注者入力シート!C7)</f>
        <v>45316</v>
      </c>
      <c r="F10" s="2056"/>
      <c r="G10" s="2056"/>
      <c r="H10" s="2056"/>
      <c r="I10" s="2056"/>
      <c r="J10" s="2056"/>
      <c r="K10" s="2056"/>
      <c r="L10" s="2056"/>
      <c r="M10" s="2056"/>
      <c r="N10" s="2056"/>
      <c r="O10" s="2056"/>
      <c r="P10" s="2056"/>
      <c r="Q10" s="2057"/>
      <c r="R10" s="140"/>
      <c r="S10" s="149" t="s">
        <v>399</v>
      </c>
    </row>
    <row r="11" spans="1:24" ht="15.75" customHeight="1">
      <c r="A11" s="1446" t="s">
        <v>26</v>
      </c>
      <c r="B11" s="1447"/>
      <c r="C11" s="1447"/>
      <c r="D11" s="1447"/>
      <c r="E11" s="2060" t="str">
        <f>IF(発注者入力シート!C10="","",発注者入力シート!C10)</f>
        <v>三代浄水場　中央監視システム更新工事</v>
      </c>
      <c r="F11" s="2061"/>
      <c r="G11" s="2061"/>
      <c r="H11" s="2061"/>
      <c r="I11" s="2061"/>
      <c r="J11" s="2061"/>
      <c r="K11" s="2061"/>
      <c r="L11" s="2061"/>
      <c r="M11" s="2061"/>
      <c r="N11" s="2061"/>
      <c r="O11" s="2061"/>
      <c r="P11" s="2061"/>
      <c r="Q11" s="2062"/>
      <c r="R11" s="259"/>
      <c r="S11" s="149" t="s">
        <v>400</v>
      </c>
    </row>
    <row r="12" spans="1:24" ht="15.75" customHeight="1">
      <c r="A12" s="1449"/>
      <c r="B12" s="1450"/>
      <c r="C12" s="1450"/>
      <c r="D12" s="1450"/>
      <c r="E12" s="2063"/>
      <c r="F12" s="2064"/>
      <c r="G12" s="2064"/>
      <c r="H12" s="2064"/>
      <c r="I12" s="2064"/>
      <c r="J12" s="2064"/>
      <c r="K12" s="2064"/>
      <c r="L12" s="2064"/>
      <c r="M12" s="2064"/>
      <c r="N12" s="2064"/>
      <c r="O12" s="2064"/>
      <c r="P12" s="2064"/>
      <c r="Q12" s="2065"/>
      <c r="R12" s="259"/>
    </row>
    <row r="13" spans="1:24" ht="15.75" customHeight="1">
      <c r="A13" s="1472" t="s">
        <v>85</v>
      </c>
      <c r="B13" s="1479"/>
      <c r="C13" s="1479"/>
      <c r="D13" s="1479"/>
      <c r="E13" s="1472" t="s">
        <v>86</v>
      </c>
      <c r="F13" s="1479"/>
      <c r="G13" s="1479"/>
      <c r="H13" s="1479"/>
      <c r="I13" s="1479"/>
      <c r="J13" s="1479"/>
      <c r="K13" s="1479"/>
      <c r="L13" s="1479"/>
      <c r="M13" s="1479"/>
      <c r="N13" s="1479"/>
      <c r="O13" s="1479"/>
      <c r="P13" s="1479"/>
      <c r="Q13" s="1473"/>
      <c r="R13" s="141"/>
    </row>
    <row r="14" spans="1:24" ht="15.75" customHeight="1">
      <c r="A14" s="2046"/>
      <c r="B14" s="2047"/>
      <c r="C14" s="2047"/>
      <c r="D14" s="2048"/>
      <c r="E14" s="2046"/>
      <c r="F14" s="2047"/>
      <c r="G14" s="2047"/>
      <c r="H14" s="2047"/>
      <c r="I14" s="2047"/>
      <c r="J14" s="2047"/>
      <c r="K14" s="2047"/>
      <c r="L14" s="2047"/>
      <c r="M14" s="2047"/>
      <c r="N14" s="2047"/>
      <c r="O14" s="2047"/>
      <c r="P14" s="2047"/>
      <c r="Q14" s="2048"/>
      <c r="R14" s="271"/>
    </row>
    <row r="15" spans="1:24" ht="15.75" customHeight="1">
      <c r="A15" s="2049"/>
      <c r="B15" s="2050"/>
      <c r="C15" s="2050"/>
      <c r="D15" s="2051"/>
      <c r="E15" s="2049"/>
      <c r="F15" s="2050"/>
      <c r="G15" s="2050"/>
      <c r="H15" s="2050"/>
      <c r="I15" s="2050"/>
      <c r="J15" s="2050"/>
      <c r="K15" s="2050"/>
      <c r="L15" s="2050"/>
      <c r="M15" s="2050"/>
      <c r="N15" s="2050"/>
      <c r="O15" s="2050"/>
      <c r="P15" s="2050"/>
      <c r="Q15" s="2051"/>
      <c r="R15" s="271"/>
    </row>
    <row r="16" spans="1:24" ht="15.75" customHeight="1">
      <c r="A16" s="2049"/>
      <c r="B16" s="2050"/>
      <c r="C16" s="2050"/>
      <c r="D16" s="2051"/>
      <c r="E16" s="2049"/>
      <c r="F16" s="2050"/>
      <c r="G16" s="2050"/>
      <c r="H16" s="2050"/>
      <c r="I16" s="2050"/>
      <c r="J16" s="2050"/>
      <c r="K16" s="2050"/>
      <c r="L16" s="2050"/>
      <c r="M16" s="2050"/>
      <c r="N16" s="2050"/>
      <c r="O16" s="2050"/>
      <c r="P16" s="2050"/>
      <c r="Q16" s="2051"/>
      <c r="R16" s="271"/>
    </row>
    <row r="17" spans="1:18" ht="15.75" customHeight="1">
      <c r="A17" s="2049"/>
      <c r="B17" s="2050"/>
      <c r="C17" s="2050"/>
      <c r="D17" s="2051"/>
      <c r="E17" s="2049"/>
      <c r="F17" s="2050"/>
      <c r="G17" s="2050"/>
      <c r="H17" s="2050"/>
      <c r="I17" s="2050"/>
      <c r="J17" s="2050"/>
      <c r="K17" s="2050"/>
      <c r="L17" s="2050"/>
      <c r="M17" s="2050"/>
      <c r="N17" s="2050"/>
      <c r="O17" s="2050"/>
      <c r="P17" s="2050"/>
      <c r="Q17" s="2051"/>
      <c r="R17" s="271"/>
    </row>
    <row r="18" spans="1:18" ht="15.75" customHeight="1">
      <c r="A18" s="2049"/>
      <c r="B18" s="2050"/>
      <c r="C18" s="2050"/>
      <c r="D18" s="2051"/>
      <c r="E18" s="2049"/>
      <c r="F18" s="2050"/>
      <c r="G18" s="2050"/>
      <c r="H18" s="2050"/>
      <c r="I18" s="2050"/>
      <c r="J18" s="2050"/>
      <c r="K18" s="2050"/>
      <c r="L18" s="2050"/>
      <c r="M18" s="2050"/>
      <c r="N18" s="2050"/>
      <c r="O18" s="2050"/>
      <c r="P18" s="2050"/>
      <c r="Q18" s="2051"/>
      <c r="R18" s="271"/>
    </row>
    <row r="19" spans="1:18" ht="15.75" customHeight="1">
      <c r="A19" s="2049"/>
      <c r="B19" s="2050"/>
      <c r="C19" s="2050"/>
      <c r="D19" s="2051"/>
      <c r="E19" s="2049"/>
      <c r="F19" s="2050"/>
      <c r="G19" s="2050"/>
      <c r="H19" s="2050"/>
      <c r="I19" s="2050"/>
      <c r="J19" s="2050"/>
      <c r="K19" s="2050"/>
      <c r="L19" s="2050"/>
      <c r="M19" s="2050"/>
      <c r="N19" s="2050"/>
      <c r="O19" s="2050"/>
      <c r="P19" s="2050"/>
      <c r="Q19" s="2051"/>
      <c r="R19" s="271"/>
    </row>
    <row r="20" spans="1:18" ht="15.75" customHeight="1">
      <c r="A20" s="2049"/>
      <c r="B20" s="2050"/>
      <c r="C20" s="2050"/>
      <c r="D20" s="2051"/>
      <c r="E20" s="2049"/>
      <c r="F20" s="2050"/>
      <c r="G20" s="2050"/>
      <c r="H20" s="2050"/>
      <c r="I20" s="2050"/>
      <c r="J20" s="2050"/>
      <c r="K20" s="2050"/>
      <c r="L20" s="2050"/>
      <c r="M20" s="2050"/>
      <c r="N20" s="2050"/>
      <c r="O20" s="2050"/>
      <c r="P20" s="2050"/>
      <c r="Q20" s="2051"/>
      <c r="R20" s="271"/>
    </row>
    <row r="21" spans="1:18" ht="15.75" customHeight="1">
      <c r="A21" s="2052"/>
      <c r="B21" s="2053"/>
      <c r="C21" s="2053"/>
      <c r="D21" s="2054"/>
      <c r="E21" s="2052"/>
      <c r="F21" s="2053"/>
      <c r="G21" s="2053"/>
      <c r="H21" s="2053"/>
      <c r="I21" s="2053"/>
      <c r="J21" s="2053"/>
      <c r="K21" s="2053"/>
      <c r="L21" s="2053"/>
      <c r="M21" s="2053"/>
      <c r="N21" s="2053"/>
      <c r="O21" s="2053"/>
      <c r="P21" s="2053"/>
      <c r="Q21" s="2054"/>
      <c r="R21" s="271"/>
    </row>
    <row r="22" spans="1:18" ht="15.75" customHeight="1"/>
    <row r="23" spans="1:18" ht="15.75" customHeight="1"/>
    <row r="24" spans="1:18" ht="15.75" customHeight="1"/>
    <row r="25" spans="1:18" ht="15.75" customHeight="1"/>
    <row r="26" spans="1:18" ht="13.5" customHeight="1"/>
    <row r="27" spans="1:18" ht="13.5" customHeight="1"/>
    <row r="28" spans="1:18" ht="13.5" customHeight="1"/>
    <row r="29" spans="1:18" ht="13.5" customHeight="1"/>
    <row r="30" spans="1:18" ht="13.5" customHeight="1"/>
    <row r="31" spans="1:18" ht="13.5" customHeight="1"/>
    <row r="32" spans="1:18" ht="13.5" customHeight="1"/>
    <row r="33" ht="13.5" customHeight="1"/>
    <row r="34" ht="13.5" customHeight="1"/>
  </sheetData>
  <mergeCells count="13">
    <mergeCell ref="A1:D1"/>
    <mergeCell ref="A14:D21"/>
    <mergeCell ref="E14:Q21"/>
    <mergeCell ref="A13:D13"/>
    <mergeCell ref="E10:Q10"/>
    <mergeCell ref="E13:Q13"/>
    <mergeCell ref="A2:Q2"/>
    <mergeCell ref="A4:Q4"/>
    <mergeCell ref="A9:Q9"/>
    <mergeCell ref="A10:D10"/>
    <mergeCell ref="A11:D12"/>
    <mergeCell ref="A8:Q8"/>
    <mergeCell ref="E11:Q12"/>
  </mergeCells>
  <phoneticPr fontId="2"/>
  <printOptions horizontalCentered="1"/>
  <pageMargins left="0.70866141732283472" right="0.70866141732283472" top="0.74803149606299213" bottom="0.55118110236220474" header="0.31496062992125984" footer="0.31496062992125984"/>
  <pageSetup paperSize="9" orientation="portrait" blackAndWhite="1"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FF0000"/>
    <pageSetUpPr fitToPage="1"/>
  </sheetPr>
  <dimension ref="A1:X39"/>
  <sheetViews>
    <sheetView view="pageBreakPreview" zoomScaleNormal="100" zoomScaleSheetLayoutView="100" workbookViewId="0">
      <selection activeCell="N30" sqref="N30"/>
    </sheetView>
  </sheetViews>
  <sheetFormatPr defaultColWidth="9" defaultRowHeight="13"/>
  <cols>
    <col min="1" max="17" width="5.08984375" style="4" customWidth="1"/>
    <col min="18" max="18" width="5.08984375" style="190" customWidth="1"/>
    <col min="19" max="16384" width="9" style="4"/>
  </cols>
  <sheetData>
    <row r="1" spans="1:24" ht="15.75" customHeight="1">
      <c r="A1" s="1392" t="str">
        <f>CONCATENATE("（様式－",発注者入力シート!E49,"）")</f>
        <v>（様式－１５）</v>
      </c>
      <c r="B1" s="1392"/>
      <c r="C1" s="1392"/>
      <c r="D1" s="1392"/>
      <c r="S1" s="4" t="s">
        <v>393</v>
      </c>
    </row>
    <row r="2" spans="1:24" ht="15.75" customHeight="1">
      <c r="A2" s="2073" t="s">
        <v>1270</v>
      </c>
      <c r="B2" s="2073"/>
      <c r="C2" s="2073"/>
      <c r="D2" s="2073"/>
      <c r="E2" s="2073"/>
      <c r="F2" s="2073"/>
      <c r="G2" s="2073"/>
      <c r="H2" s="2073"/>
      <c r="I2" s="2073"/>
      <c r="J2" s="2073"/>
      <c r="K2" s="2073"/>
      <c r="L2" s="2073"/>
      <c r="M2" s="2073"/>
      <c r="N2" s="2073"/>
      <c r="O2" s="2073"/>
      <c r="P2" s="2073"/>
      <c r="Q2" s="2073"/>
      <c r="R2" s="276"/>
      <c r="S2" s="4" t="s">
        <v>397</v>
      </c>
    </row>
    <row r="3" spans="1:24" ht="15.75" customHeight="1">
      <c r="A3" s="10"/>
      <c r="B3" s="10"/>
      <c r="C3" s="10"/>
      <c r="D3" s="10"/>
      <c r="E3" s="10"/>
      <c r="F3" s="10"/>
      <c r="G3" s="10"/>
      <c r="H3" s="10"/>
      <c r="I3" s="10"/>
      <c r="J3" s="10"/>
      <c r="K3" s="10"/>
      <c r="L3" s="10"/>
      <c r="M3" s="10"/>
      <c r="N3" s="10"/>
      <c r="O3" s="10"/>
      <c r="P3" s="10"/>
      <c r="Q3" s="10"/>
      <c r="R3" s="276"/>
      <c r="S3" s="137"/>
      <c r="T3" s="4" t="s">
        <v>398</v>
      </c>
    </row>
    <row r="4" spans="1:24" ht="15.75" customHeight="1">
      <c r="A4" s="1495" t="s">
        <v>87</v>
      </c>
      <c r="B4" s="1495"/>
      <c r="C4" s="1495"/>
      <c r="D4" s="1495"/>
      <c r="E4" s="1495"/>
      <c r="F4" s="1495"/>
      <c r="G4" s="1495"/>
      <c r="H4" s="1495"/>
      <c r="I4" s="1495"/>
      <c r="J4" s="1495"/>
      <c r="K4" s="1495"/>
      <c r="L4" s="1495"/>
      <c r="M4" s="1495"/>
      <c r="N4" s="1495"/>
      <c r="O4" s="1495"/>
      <c r="P4" s="1495"/>
      <c r="Q4" s="1495"/>
      <c r="R4" s="272"/>
      <c r="S4" s="138"/>
      <c r="T4" s="4" t="s">
        <v>396</v>
      </c>
    </row>
    <row r="5" spans="1:24" ht="15.75" customHeight="1">
      <c r="A5" s="4" t="s">
        <v>88</v>
      </c>
      <c r="S5" s="190"/>
      <c r="T5" s="190"/>
      <c r="U5" s="190"/>
      <c r="V5" s="190"/>
      <c r="W5" s="190"/>
      <c r="X5" s="190"/>
    </row>
    <row r="6" spans="1:24" ht="15.75" customHeight="1">
      <c r="S6" s="190"/>
      <c r="T6" s="190"/>
      <c r="U6" s="190"/>
      <c r="V6" s="190"/>
      <c r="W6" s="190"/>
      <c r="X6" s="190"/>
    </row>
    <row r="7" spans="1:24" ht="15.75" customHeight="1">
      <c r="A7" s="4" t="s">
        <v>84</v>
      </c>
      <c r="S7" s="190"/>
      <c r="T7" s="190"/>
      <c r="U7" s="190"/>
      <c r="V7" s="190"/>
      <c r="W7" s="190"/>
      <c r="X7" s="190"/>
    </row>
    <row r="8" spans="1:24" ht="15.75" customHeight="1">
      <c r="A8" s="2074" t="s">
        <v>1282</v>
      </c>
      <c r="B8" s="2074"/>
      <c r="C8" s="2074"/>
      <c r="D8" s="2074"/>
      <c r="E8" s="2074"/>
      <c r="F8" s="2074"/>
      <c r="G8" s="2074"/>
      <c r="H8" s="2074"/>
      <c r="I8" s="2074"/>
      <c r="J8" s="2074"/>
      <c r="K8" s="2074"/>
      <c r="L8" s="2074"/>
      <c r="M8" s="2074"/>
      <c r="N8" s="2074"/>
      <c r="O8" s="2074"/>
      <c r="P8" s="2074"/>
      <c r="Q8" s="2074"/>
      <c r="R8" s="222"/>
      <c r="S8" s="190"/>
      <c r="T8" s="190"/>
      <c r="U8" s="190"/>
      <c r="V8" s="190"/>
      <c r="W8" s="190"/>
      <c r="X8" s="190"/>
    </row>
    <row r="9" spans="1:24" ht="15.75" customHeight="1">
      <c r="A9" s="1384" t="s">
        <v>55</v>
      </c>
      <c r="B9" s="1384"/>
      <c r="C9" s="1384"/>
      <c r="D9" s="1384"/>
      <c r="E9" s="1384"/>
      <c r="F9" s="1384"/>
      <c r="G9" s="1384"/>
      <c r="H9" s="1384"/>
      <c r="I9" s="1384"/>
      <c r="J9" s="1384"/>
      <c r="K9" s="1384"/>
      <c r="L9" s="1384"/>
      <c r="M9" s="1384"/>
      <c r="N9" s="1384"/>
      <c r="O9" s="1384"/>
      <c r="P9" s="1384"/>
      <c r="Q9" s="1384"/>
      <c r="R9" s="260"/>
    </row>
    <row r="10" spans="1:24" ht="15.75" customHeight="1">
      <c r="A10" s="1446" t="s">
        <v>56</v>
      </c>
      <c r="B10" s="1447"/>
      <c r="C10" s="1447"/>
      <c r="D10" s="1447"/>
      <c r="E10" s="2055">
        <f>IF(発注者入力シート!C7="","",発注者入力シート!C7)</f>
        <v>45316</v>
      </c>
      <c r="F10" s="2056"/>
      <c r="G10" s="2056"/>
      <c r="H10" s="2056"/>
      <c r="I10" s="2056"/>
      <c r="J10" s="2056"/>
      <c r="K10" s="2056"/>
      <c r="L10" s="2056"/>
      <c r="M10" s="2056"/>
      <c r="N10" s="2056"/>
      <c r="O10" s="2056"/>
      <c r="P10" s="2056"/>
      <c r="Q10" s="2057"/>
      <c r="R10" s="140"/>
      <c r="S10" s="149" t="s">
        <v>399</v>
      </c>
    </row>
    <row r="11" spans="1:24" ht="15.75" customHeight="1">
      <c r="A11" s="1446" t="s">
        <v>26</v>
      </c>
      <c r="B11" s="1447"/>
      <c r="C11" s="1447"/>
      <c r="D11" s="1447"/>
      <c r="E11" s="2060" t="str">
        <f>IF(発注者入力シート!C10="","",発注者入力シート!C10)</f>
        <v>三代浄水場　中央監視システム更新工事</v>
      </c>
      <c r="F11" s="2061"/>
      <c r="G11" s="2061"/>
      <c r="H11" s="2061"/>
      <c r="I11" s="2061"/>
      <c r="J11" s="2061"/>
      <c r="K11" s="2061"/>
      <c r="L11" s="2061"/>
      <c r="M11" s="2061"/>
      <c r="N11" s="2061"/>
      <c r="O11" s="2061"/>
      <c r="P11" s="2061"/>
      <c r="Q11" s="2062"/>
      <c r="R11" s="259"/>
      <c r="S11" s="149" t="s">
        <v>400</v>
      </c>
    </row>
    <row r="12" spans="1:24" ht="15.75" customHeight="1">
      <c r="A12" s="1449"/>
      <c r="B12" s="1450"/>
      <c r="C12" s="1450"/>
      <c r="D12" s="1450"/>
      <c r="E12" s="2063"/>
      <c r="F12" s="2064"/>
      <c r="G12" s="2064"/>
      <c r="H12" s="2064"/>
      <c r="I12" s="2064"/>
      <c r="J12" s="2064"/>
      <c r="K12" s="2064"/>
      <c r="L12" s="2064"/>
      <c r="M12" s="2064"/>
      <c r="N12" s="2064"/>
      <c r="O12" s="2064"/>
      <c r="P12" s="2064"/>
      <c r="Q12" s="2065"/>
      <c r="R12" s="259"/>
    </row>
    <row r="13" spans="1:24" ht="15.75" customHeight="1">
      <c r="A13" s="1472" t="s">
        <v>85</v>
      </c>
      <c r="B13" s="1479"/>
      <c r="C13" s="1479"/>
      <c r="D13" s="1479"/>
      <c r="E13" s="1472" t="s">
        <v>82</v>
      </c>
      <c r="F13" s="1479"/>
      <c r="G13" s="1479"/>
      <c r="H13" s="1479"/>
      <c r="I13" s="1479"/>
      <c r="J13" s="1479"/>
      <c r="K13" s="1479"/>
      <c r="L13" s="1479"/>
      <c r="M13" s="1479"/>
      <c r="N13" s="1479"/>
      <c r="O13" s="1479"/>
      <c r="P13" s="1479"/>
      <c r="Q13" s="1473"/>
      <c r="R13" s="141"/>
    </row>
    <row r="14" spans="1:24" ht="15.75" customHeight="1">
      <c r="A14" s="2066"/>
      <c r="B14" s="2067"/>
      <c r="C14" s="2067"/>
      <c r="D14" s="2068"/>
      <c r="E14" s="2066"/>
      <c r="F14" s="2067"/>
      <c r="G14" s="2067"/>
      <c r="H14" s="2067"/>
      <c r="I14" s="2067"/>
      <c r="J14" s="2067"/>
      <c r="K14" s="2067"/>
      <c r="L14" s="2067"/>
      <c r="M14" s="2067"/>
      <c r="N14" s="2067"/>
      <c r="O14" s="2067"/>
      <c r="P14" s="2067"/>
      <c r="Q14" s="2068"/>
      <c r="R14" s="271"/>
    </row>
    <row r="15" spans="1:24" ht="15.75" customHeight="1">
      <c r="A15" s="2069"/>
      <c r="B15" s="1713"/>
      <c r="C15" s="1713"/>
      <c r="D15" s="2070"/>
      <c r="E15" s="2069"/>
      <c r="F15" s="1713"/>
      <c r="G15" s="1713"/>
      <c r="H15" s="1713"/>
      <c r="I15" s="1713"/>
      <c r="J15" s="1713"/>
      <c r="K15" s="1713"/>
      <c r="L15" s="1713"/>
      <c r="M15" s="1713"/>
      <c r="N15" s="1713"/>
      <c r="O15" s="1713"/>
      <c r="P15" s="1713"/>
      <c r="Q15" s="2070"/>
      <c r="R15" s="271"/>
    </row>
    <row r="16" spans="1:24" ht="15.75" customHeight="1">
      <c r="A16" s="2069"/>
      <c r="B16" s="1713"/>
      <c r="C16" s="1713"/>
      <c r="D16" s="2070"/>
      <c r="E16" s="2069"/>
      <c r="F16" s="1713"/>
      <c r="G16" s="1713"/>
      <c r="H16" s="1713"/>
      <c r="I16" s="1713"/>
      <c r="J16" s="1713"/>
      <c r="K16" s="1713"/>
      <c r="L16" s="1713"/>
      <c r="M16" s="1713"/>
      <c r="N16" s="1713"/>
      <c r="O16" s="1713"/>
      <c r="P16" s="1713"/>
      <c r="Q16" s="2070"/>
      <c r="R16" s="271"/>
    </row>
    <row r="17" spans="1:18" ht="15.75" customHeight="1">
      <c r="A17" s="2069"/>
      <c r="B17" s="1713"/>
      <c r="C17" s="1713"/>
      <c r="D17" s="2070"/>
      <c r="E17" s="2069"/>
      <c r="F17" s="1713"/>
      <c r="G17" s="1713"/>
      <c r="H17" s="1713"/>
      <c r="I17" s="1713"/>
      <c r="J17" s="1713"/>
      <c r="K17" s="1713"/>
      <c r="L17" s="1713"/>
      <c r="M17" s="1713"/>
      <c r="N17" s="1713"/>
      <c r="O17" s="1713"/>
      <c r="P17" s="1713"/>
      <c r="Q17" s="2070"/>
      <c r="R17" s="271"/>
    </row>
    <row r="18" spans="1:18" ht="15.75" customHeight="1">
      <c r="A18" s="2069"/>
      <c r="B18" s="1713"/>
      <c r="C18" s="1713"/>
      <c r="D18" s="2070"/>
      <c r="E18" s="2069"/>
      <c r="F18" s="1713"/>
      <c r="G18" s="1713"/>
      <c r="H18" s="1713"/>
      <c r="I18" s="1713"/>
      <c r="J18" s="1713"/>
      <c r="K18" s="1713"/>
      <c r="L18" s="1713"/>
      <c r="M18" s="1713"/>
      <c r="N18" s="1713"/>
      <c r="O18" s="1713"/>
      <c r="P18" s="1713"/>
      <c r="Q18" s="2070"/>
      <c r="R18" s="271"/>
    </row>
    <row r="19" spans="1:18" ht="15.75" customHeight="1">
      <c r="A19" s="2069"/>
      <c r="B19" s="1713"/>
      <c r="C19" s="1713"/>
      <c r="D19" s="2070"/>
      <c r="E19" s="2069"/>
      <c r="F19" s="1713"/>
      <c r="G19" s="1713"/>
      <c r="H19" s="1713"/>
      <c r="I19" s="1713"/>
      <c r="J19" s="1713"/>
      <c r="K19" s="1713"/>
      <c r="L19" s="1713"/>
      <c r="M19" s="1713"/>
      <c r="N19" s="1713"/>
      <c r="O19" s="1713"/>
      <c r="P19" s="1713"/>
      <c r="Q19" s="2070"/>
      <c r="R19" s="271"/>
    </row>
    <row r="20" spans="1:18" ht="15.75" customHeight="1">
      <c r="A20" s="2069"/>
      <c r="B20" s="1713"/>
      <c r="C20" s="1713"/>
      <c r="D20" s="2070"/>
      <c r="E20" s="2069"/>
      <c r="F20" s="1713"/>
      <c r="G20" s="1713"/>
      <c r="H20" s="1713"/>
      <c r="I20" s="1713"/>
      <c r="J20" s="1713"/>
      <c r="K20" s="1713"/>
      <c r="L20" s="1713"/>
      <c r="M20" s="1713"/>
      <c r="N20" s="1713"/>
      <c r="O20" s="1713"/>
      <c r="P20" s="1713"/>
      <c r="Q20" s="2070"/>
      <c r="R20" s="271"/>
    </row>
    <row r="21" spans="1:18" ht="15.75" customHeight="1">
      <c r="A21" s="2071"/>
      <c r="B21" s="1712"/>
      <c r="C21" s="1712"/>
      <c r="D21" s="2072"/>
      <c r="E21" s="2071"/>
      <c r="F21" s="1712"/>
      <c r="G21" s="1712"/>
      <c r="H21" s="1712"/>
      <c r="I21" s="1712"/>
      <c r="J21" s="1712"/>
      <c r="K21" s="1712"/>
      <c r="L21" s="1712"/>
      <c r="M21" s="1712"/>
      <c r="N21" s="1712"/>
      <c r="O21" s="1712"/>
      <c r="P21" s="1712"/>
      <c r="Q21" s="2072"/>
      <c r="R21" s="271"/>
    </row>
    <row r="22" spans="1:18" ht="15.75" customHeight="1"/>
    <row r="23" spans="1:18" ht="15.75" customHeight="1"/>
    <row r="24" spans="1:18" ht="15.75" customHeight="1"/>
    <row r="25" spans="1:18" ht="15.75" customHeight="1"/>
    <row r="26" spans="1:18" ht="15.75" customHeight="1"/>
    <row r="27" spans="1:18" ht="15.75" customHeight="1"/>
    <row r="28" spans="1:18" ht="13.5" customHeight="1"/>
    <row r="29" spans="1:18" ht="13.5" customHeight="1"/>
    <row r="30" spans="1:18" ht="13.5" customHeight="1"/>
    <row r="31" spans="1:18" ht="13.5" customHeight="1"/>
    <row r="32" spans="1:18" ht="13.5" customHeight="1"/>
    <row r="33" ht="13.5" customHeight="1"/>
    <row r="34" ht="13.5" customHeight="1"/>
    <row r="35" ht="13.5" customHeight="1"/>
    <row r="36" ht="13.5" customHeight="1"/>
    <row r="37" ht="13.5" customHeight="1"/>
    <row r="38" ht="13.5" customHeight="1"/>
    <row r="39" ht="13.5" customHeight="1"/>
  </sheetData>
  <mergeCells count="13">
    <mergeCell ref="A1:D1"/>
    <mergeCell ref="A14:D21"/>
    <mergeCell ref="E14:Q21"/>
    <mergeCell ref="A2:Q2"/>
    <mergeCell ref="A4:Q4"/>
    <mergeCell ref="A9:Q9"/>
    <mergeCell ref="A10:D10"/>
    <mergeCell ref="E10:Q10"/>
    <mergeCell ref="A11:D12"/>
    <mergeCell ref="A13:D13"/>
    <mergeCell ref="E13:Q13"/>
    <mergeCell ref="A8:Q8"/>
    <mergeCell ref="E11:Q12"/>
  </mergeCells>
  <phoneticPr fontId="2"/>
  <printOptions horizontalCentered="1"/>
  <pageMargins left="0.70866141732283472" right="0.70866141732283472" top="0.74803149606299213" bottom="0.55118110236220474" header="0.31496062992125984" footer="0.31496062992125984"/>
  <pageSetup paperSize="9" orientation="portrait" blackAndWhite="1"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rgb="FFFF0000"/>
    <pageSetUpPr fitToPage="1"/>
  </sheetPr>
  <dimension ref="A1:T56"/>
  <sheetViews>
    <sheetView view="pageBreakPreview" zoomScaleNormal="100" zoomScaleSheetLayoutView="100" workbookViewId="0">
      <selection activeCell="K41" sqref="K41:O41"/>
    </sheetView>
  </sheetViews>
  <sheetFormatPr defaultColWidth="9" defaultRowHeight="13"/>
  <cols>
    <col min="1" max="17" width="5.08984375" style="4" customWidth="1"/>
    <col min="18" max="18" width="5.08984375" style="190" customWidth="1"/>
    <col min="19" max="16384" width="9" style="4"/>
  </cols>
  <sheetData>
    <row r="1" spans="1:20" ht="15.75" customHeight="1">
      <c r="A1" s="1392" t="str">
        <f>CONCATENATE("（様式－",発注者入力シート!E50,"） ")</f>
        <v xml:space="preserve">（様式－１６） </v>
      </c>
      <c r="B1" s="1392"/>
      <c r="C1" s="1392"/>
      <c r="D1" s="1392"/>
      <c r="E1" s="1392"/>
      <c r="F1" s="1392"/>
      <c r="S1" s="4" t="s">
        <v>393</v>
      </c>
    </row>
    <row r="2" spans="1:20" ht="15.75" customHeight="1">
      <c r="A2" s="2073" t="s">
        <v>1270</v>
      </c>
      <c r="B2" s="2073"/>
      <c r="C2" s="2073"/>
      <c r="D2" s="2073"/>
      <c r="E2" s="2073"/>
      <c r="F2" s="2073"/>
      <c r="G2" s="2073"/>
      <c r="H2" s="2073"/>
      <c r="I2" s="2073"/>
      <c r="J2" s="2073"/>
      <c r="K2" s="2073"/>
      <c r="L2" s="2073"/>
      <c r="M2" s="2073"/>
      <c r="N2" s="2073"/>
      <c r="O2" s="2073"/>
      <c r="P2" s="2073"/>
      <c r="Q2" s="2073"/>
      <c r="R2" s="276"/>
      <c r="S2" s="4" t="s">
        <v>394</v>
      </c>
    </row>
    <row r="3" spans="1:20" ht="15.75" customHeight="1">
      <c r="A3" s="1495" t="s">
        <v>548</v>
      </c>
      <c r="B3" s="1495"/>
      <c r="C3" s="1495"/>
      <c r="D3" s="1495"/>
      <c r="E3" s="1495"/>
      <c r="F3" s="1495"/>
      <c r="G3" s="1495"/>
      <c r="H3" s="1495"/>
      <c r="I3" s="1495"/>
      <c r="J3" s="1495"/>
      <c r="K3" s="1495"/>
      <c r="L3" s="1495"/>
      <c r="M3" s="1495"/>
      <c r="N3" s="1495"/>
      <c r="O3" s="1495"/>
      <c r="P3" s="1495"/>
      <c r="Q3" s="1495"/>
      <c r="R3" s="272"/>
      <c r="S3" s="147"/>
      <c r="T3" s="4" t="s">
        <v>404</v>
      </c>
    </row>
    <row r="4" spans="1:20" ht="15.75" customHeight="1">
      <c r="S4" s="135"/>
      <c r="T4" s="4" t="s">
        <v>396</v>
      </c>
    </row>
    <row r="5" spans="1:20" ht="15.75" customHeight="1">
      <c r="A5" s="2075"/>
      <c r="B5" s="2075"/>
      <c r="C5" s="2075"/>
      <c r="D5" s="2075"/>
      <c r="E5" s="2075"/>
      <c r="F5" s="2" t="s">
        <v>52</v>
      </c>
      <c r="S5" s="190"/>
    </row>
    <row r="6" spans="1:20" ht="15.75" customHeight="1">
      <c r="H6" s="2"/>
      <c r="I6" s="2"/>
      <c r="K6" s="4" t="s">
        <v>53</v>
      </c>
      <c r="S6" s="4" t="s">
        <v>397</v>
      </c>
    </row>
    <row r="7" spans="1:20" ht="15.75" customHeight="1">
      <c r="K7" s="2075"/>
      <c r="L7" s="2075"/>
      <c r="M7" s="2075"/>
      <c r="N7" s="2075"/>
      <c r="O7" s="2075"/>
      <c r="P7" s="2075"/>
      <c r="S7" s="137"/>
      <c r="T7" s="4" t="s">
        <v>398</v>
      </c>
    </row>
    <row r="8" spans="1:20" ht="15.75" customHeight="1">
      <c r="S8" s="138"/>
      <c r="T8" s="4" t="s">
        <v>396</v>
      </c>
    </row>
    <row r="9" spans="1:20" ht="15.75" customHeight="1">
      <c r="S9" s="190"/>
      <c r="T9" s="190"/>
    </row>
    <row r="10" spans="1:20" ht="15.75" customHeight="1">
      <c r="A10" s="4" t="s">
        <v>54</v>
      </c>
      <c r="S10" s="149" t="s">
        <v>399</v>
      </c>
    </row>
    <row r="11" spans="1:20" ht="15.75" customHeight="1">
      <c r="S11" s="149" t="s">
        <v>400</v>
      </c>
    </row>
    <row r="12" spans="1:20" ht="15.75" customHeight="1">
      <c r="A12" s="1384" t="s">
        <v>55</v>
      </c>
      <c r="B12" s="1384"/>
      <c r="C12" s="1384"/>
      <c r="D12" s="1384"/>
      <c r="E12" s="1384"/>
      <c r="F12" s="1384"/>
      <c r="G12" s="1384"/>
      <c r="H12" s="1384"/>
      <c r="I12" s="1384"/>
      <c r="J12" s="1384"/>
      <c r="K12" s="1384"/>
      <c r="L12" s="1384"/>
      <c r="M12" s="1384"/>
      <c r="N12" s="1384"/>
      <c r="O12" s="1384"/>
      <c r="P12" s="1384"/>
      <c r="Q12" s="1384"/>
      <c r="R12" s="260"/>
    </row>
    <row r="13" spans="1:20" ht="15.75" customHeight="1">
      <c r="A13" s="111"/>
      <c r="B13" s="1446" t="s">
        <v>56</v>
      </c>
      <c r="C13" s="1447"/>
      <c r="D13" s="1448"/>
      <c r="E13" s="2076">
        <f>IF(発注者入力シート!C7="","",発注者入力シート!C7)</f>
        <v>45316</v>
      </c>
      <c r="F13" s="2077"/>
      <c r="G13" s="2077"/>
      <c r="H13" s="2077"/>
      <c r="I13" s="2077"/>
      <c r="J13" s="2077"/>
      <c r="K13" s="2077"/>
      <c r="L13" s="2077"/>
      <c r="M13" s="2077"/>
      <c r="N13" s="2077"/>
      <c r="O13" s="2078"/>
      <c r="P13" s="111"/>
      <c r="Q13" s="111"/>
      <c r="R13" s="260"/>
    </row>
    <row r="14" spans="1:20" ht="15.75" customHeight="1">
      <c r="B14" s="1449"/>
      <c r="C14" s="1450"/>
      <c r="D14" s="1451"/>
      <c r="E14" s="2079"/>
      <c r="F14" s="2080"/>
      <c r="G14" s="2080"/>
      <c r="H14" s="2080"/>
      <c r="I14" s="2080"/>
      <c r="J14" s="2080"/>
      <c r="K14" s="2080"/>
      <c r="L14" s="2080"/>
      <c r="M14" s="2080"/>
      <c r="N14" s="2080"/>
      <c r="O14" s="2081"/>
    </row>
    <row r="15" spans="1:20" ht="15.75" customHeight="1">
      <c r="B15" s="1446" t="s">
        <v>26</v>
      </c>
      <c r="C15" s="1447"/>
      <c r="D15" s="1447"/>
      <c r="E15" s="2060" t="str">
        <f>IF(発注者入力シート!C10="","",発注者入力シート!C10)</f>
        <v>三代浄水場　中央監視システム更新工事</v>
      </c>
      <c r="F15" s="2061"/>
      <c r="G15" s="2061"/>
      <c r="H15" s="2061"/>
      <c r="I15" s="2061"/>
      <c r="J15" s="2061"/>
      <c r="K15" s="2061"/>
      <c r="L15" s="2061"/>
      <c r="M15" s="2061"/>
      <c r="N15" s="2061"/>
      <c r="O15" s="2062"/>
    </row>
    <row r="16" spans="1:20" ht="15.75" customHeight="1">
      <c r="B16" s="1452"/>
      <c r="C16" s="1453"/>
      <c r="D16" s="1453"/>
      <c r="E16" s="2082"/>
      <c r="F16" s="1893"/>
      <c r="G16" s="1893"/>
      <c r="H16" s="1893"/>
      <c r="I16" s="1893"/>
      <c r="J16" s="1893"/>
      <c r="K16" s="1893"/>
      <c r="L16" s="1893"/>
      <c r="M16" s="1893"/>
      <c r="N16" s="1893"/>
      <c r="O16" s="2083"/>
    </row>
    <row r="17" spans="1:18" ht="15.75" customHeight="1">
      <c r="B17" s="1452"/>
      <c r="C17" s="1453"/>
      <c r="D17" s="1453"/>
      <c r="E17" s="2082"/>
      <c r="F17" s="1893"/>
      <c r="G17" s="1893"/>
      <c r="H17" s="1893"/>
      <c r="I17" s="1893"/>
      <c r="J17" s="1893"/>
      <c r="K17" s="1893"/>
      <c r="L17" s="1893"/>
      <c r="M17" s="1893"/>
      <c r="N17" s="1893"/>
      <c r="O17" s="2083"/>
    </row>
    <row r="18" spans="1:18" ht="15.75" customHeight="1">
      <c r="B18" s="1449"/>
      <c r="C18" s="1450"/>
      <c r="D18" s="1450"/>
      <c r="E18" s="2063"/>
      <c r="F18" s="2064"/>
      <c r="G18" s="2064"/>
      <c r="H18" s="2064"/>
      <c r="I18" s="2064"/>
      <c r="J18" s="2064"/>
      <c r="K18" s="2064"/>
      <c r="L18" s="2064"/>
      <c r="M18" s="2064"/>
      <c r="N18" s="2064"/>
      <c r="O18" s="2065"/>
    </row>
    <row r="19" spans="1:18" ht="15.75" customHeight="1">
      <c r="B19" s="143"/>
      <c r="C19" s="143"/>
      <c r="D19" s="143"/>
      <c r="E19" s="134"/>
      <c r="F19" s="134"/>
      <c r="G19" s="134"/>
      <c r="H19" s="134"/>
      <c r="I19" s="134"/>
      <c r="J19" s="134"/>
      <c r="K19" s="134"/>
      <c r="L19" s="134"/>
      <c r="M19" s="134"/>
      <c r="N19" s="134"/>
      <c r="O19" s="134"/>
    </row>
    <row r="20" spans="1:18" ht="15.75" customHeight="1"/>
    <row r="21" spans="1:18" ht="15.75" customHeight="1">
      <c r="A21" s="4" t="s">
        <v>57</v>
      </c>
    </row>
    <row r="22" spans="1:18" ht="15.75" customHeight="1">
      <c r="A22" s="111" t="s">
        <v>122</v>
      </c>
      <c r="B22" s="4" t="s">
        <v>124</v>
      </c>
    </row>
    <row r="23" spans="1:18" ht="15.75" customHeight="1">
      <c r="B23" s="1446" t="s">
        <v>58</v>
      </c>
      <c r="C23" s="1447"/>
      <c r="D23" s="1447"/>
      <c r="E23" s="1472" t="s">
        <v>59</v>
      </c>
      <c r="F23" s="1479"/>
      <c r="G23" s="1473"/>
      <c r="H23" s="1447" t="s">
        <v>60</v>
      </c>
      <c r="I23" s="1447"/>
      <c r="J23" s="1447"/>
      <c r="K23" s="1447"/>
      <c r="L23" s="1447"/>
      <c r="M23" s="1447"/>
      <c r="N23" s="1447"/>
      <c r="O23" s="1447"/>
      <c r="P23" s="1447"/>
      <c r="Q23" s="1448"/>
      <c r="R23" s="141"/>
    </row>
    <row r="24" spans="1:18" ht="15.75" customHeight="1">
      <c r="B24" s="1446" t="s">
        <v>61</v>
      </c>
      <c r="C24" s="1447"/>
      <c r="D24" s="1447"/>
      <c r="E24" s="1446" t="s">
        <v>62</v>
      </c>
      <c r="F24" s="1447"/>
      <c r="G24" s="1448"/>
      <c r="H24" s="223" t="s">
        <v>63</v>
      </c>
      <c r="I24" s="152"/>
      <c r="J24" s="152"/>
      <c r="K24" s="152"/>
      <c r="L24" s="152"/>
      <c r="M24" s="152"/>
      <c r="N24" s="152"/>
      <c r="O24" s="152"/>
      <c r="P24" s="152"/>
      <c r="Q24" s="153"/>
      <c r="R24" s="140"/>
    </row>
    <row r="25" spans="1:18" ht="15.75" customHeight="1">
      <c r="B25" s="1449"/>
      <c r="C25" s="1450"/>
      <c r="D25" s="1450"/>
      <c r="E25" s="1449"/>
      <c r="F25" s="1450"/>
      <c r="G25" s="1451"/>
      <c r="H25" s="224" t="s">
        <v>64</v>
      </c>
      <c r="I25" s="166"/>
      <c r="J25" s="166"/>
      <c r="K25" s="166"/>
      <c r="L25" s="166"/>
      <c r="M25" s="166"/>
      <c r="N25" s="166"/>
      <c r="O25" s="166"/>
      <c r="P25" s="166"/>
      <c r="Q25" s="167"/>
      <c r="R25" s="140"/>
    </row>
    <row r="26" spans="1:18" ht="15.75" customHeight="1">
      <c r="B26" s="1452" t="s">
        <v>65</v>
      </c>
      <c r="C26" s="1453"/>
      <c r="D26" s="1453"/>
      <c r="E26" s="1452" t="s">
        <v>66</v>
      </c>
      <c r="F26" s="1453"/>
      <c r="G26" s="1454"/>
      <c r="H26" s="144" t="s">
        <v>67</v>
      </c>
      <c r="I26" s="134"/>
      <c r="J26" s="134"/>
      <c r="K26" s="134"/>
      <c r="L26" s="134"/>
      <c r="M26" s="134"/>
      <c r="N26" s="134"/>
      <c r="O26" s="134"/>
      <c r="P26" s="134"/>
      <c r="Q26" s="157"/>
      <c r="R26" s="140"/>
    </row>
    <row r="27" spans="1:18" ht="15.75" customHeight="1">
      <c r="B27" s="1452"/>
      <c r="C27" s="1453"/>
      <c r="D27" s="1453"/>
      <c r="E27" s="1452"/>
      <c r="F27" s="1453"/>
      <c r="G27" s="1454"/>
      <c r="H27" s="2021" t="s">
        <v>140</v>
      </c>
      <c r="I27" s="1725"/>
      <c r="J27" s="1725"/>
      <c r="K27" s="1725"/>
      <c r="L27" s="1725"/>
      <c r="M27" s="1725"/>
      <c r="N27" s="1725"/>
      <c r="O27" s="1725"/>
      <c r="P27" s="1725"/>
      <c r="Q27" s="2023"/>
      <c r="R27" s="256"/>
    </row>
    <row r="28" spans="1:18" ht="15.75" customHeight="1">
      <c r="B28" s="1452"/>
      <c r="C28" s="1453"/>
      <c r="D28" s="1453"/>
      <c r="E28" s="1452"/>
      <c r="F28" s="1453"/>
      <c r="G28" s="1454"/>
      <c r="H28" s="2021"/>
      <c r="I28" s="1725"/>
      <c r="J28" s="1725"/>
      <c r="K28" s="1725"/>
      <c r="L28" s="1725"/>
      <c r="M28" s="1725"/>
      <c r="N28" s="1725"/>
      <c r="O28" s="1725"/>
      <c r="P28" s="1725"/>
      <c r="Q28" s="2023"/>
      <c r="R28" s="256"/>
    </row>
    <row r="29" spans="1:18" ht="15.75" customHeight="1">
      <c r="B29" s="1452"/>
      <c r="C29" s="1453"/>
      <c r="D29" s="1453"/>
      <c r="E29" s="1452"/>
      <c r="F29" s="1453"/>
      <c r="G29" s="1454"/>
      <c r="H29" s="144" t="s">
        <v>68</v>
      </c>
      <c r="I29" s="216"/>
      <c r="J29" s="216"/>
      <c r="K29" s="216"/>
      <c r="L29" s="216"/>
      <c r="M29" s="216"/>
      <c r="N29" s="216"/>
      <c r="O29" s="216"/>
      <c r="P29" s="216"/>
      <c r="Q29" s="225"/>
      <c r="R29" s="256"/>
    </row>
    <row r="30" spans="1:18" ht="15.75" customHeight="1">
      <c r="B30" s="1452"/>
      <c r="C30" s="1453"/>
      <c r="D30" s="1453"/>
      <c r="E30" s="1452"/>
      <c r="F30" s="1453"/>
      <c r="G30" s="1454"/>
      <c r="I30" s="134"/>
      <c r="J30" s="134"/>
      <c r="K30" s="134"/>
      <c r="L30" s="134"/>
      <c r="M30" s="134"/>
      <c r="N30" s="134"/>
      <c r="O30" s="134"/>
      <c r="P30" s="134"/>
      <c r="Q30" s="157"/>
      <c r="R30" s="140"/>
    </row>
    <row r="31" spans="1:18" ht="15.75" customHeight="1">
      <c r="B31" s="1446" t="s">
        <v>69</v>
      </c>
      <c r="C31" s="1447"/>
      <c r="D31" s="1447"/>
      <c r="E31" s="1446" t="s">
        <v>70</v>
      </c>
      <c r="F31" s="1447"/>
      <c r="G31" s="1448"/>
      <c r="H31" s="223" t="s">
        <v>67</v>
      </c>
      <c r="I31" s="152"/>
      <c r="J31" s="152"/>
      <c r="K31" s="152"/>
      <c r="L31" s="152"/>
      <c r="M31" s="152"/>
      <c r="N31" s="152"/>
      <c r="O31" s="152"/>
      <c r="P31" s="152"/>
      <c r="Q31" s="153"/>
      <c r="R31" s="140"/>
    </row>
    <row r="32" spans="1:18" ht="15.75" customHeight="1">
      <c r="B32" s="1452"/>
      <c r="C32" s="1453"/>
      <c r="D32" s="1453"/>
      <c r="E32" s="1452"/>
      <c r="F32" s="1453"/>
      <c r="G32" s="1454"/>
      <c r="H32" s="144" t="s">
        <v>71</v>
      </c>
      <c r="I32" s="134"/>
      <c r="J32" s="134"/>
      <c r="K32" s="134"/>
      <c r="L32" s="134"/>
      <c r="M32" s="134"/>
      <c r="N32" s="134"/>
      <c r="O32" s="134"/>
      <c r="P32" s="134"/>
      <c r="Q32" s="157"/>
      <c r="R32" s="140"/>
    </row>
    <row r="33" spans="1:18" ht="15.75" customHeight="1">
      <c r="B33" s="1449"/>
      <c r="C33" s="1450"/>
      <c r="D33" s="1450"/>
      <c r="E33" s="1449"/>
      <c r="F33" s="1450"/>
      <c r="G33" s="1451"/>
      <c r="H33" s="224" t="s">
        <v>72</v>
      </c>
      <c r="I33" s="166"/>
      <c r="J33" s="166"/>
      <c r="K33" s="166"/>
      <c r="L33" s="166"/>
      <c r="M33" s="166"/>
      <c r="N33" s="166"/>
      <c r="O33" s="166"/>
      <c r="P33" s="166"/>
      <c r="Q33" s="167"/>
      <c r="R33" s="140"/>
    </row>
    <row r="34" spans="1:18" ht="15.75" customHeight="1">
      <c r="B34" s="4" t="s">
        <v>127</v>
      </c>
      <c r="C34" s="4" t="s">
        <v>128</v>
      </c>
    </row>
    <row r="35" spans="1:18" ht="15.75" customHeight="1">
      <c r="B35" s="4" t="s">
        <v>129</v>
      </c>
      <c r="C35" s="2085" t="s">
        <v>139</v>
      </c>
      <c r="D35" s="2085"/>
      <c r="E35" s="2085"/>
      <c r="F35" s="2085"/>
      <c r="G35" s="2085"/>
      <c r="H35" s="2085"/>
      <c r="I35" s="2085"/>
      <c r="J35" s="2085"/>
      <c r="K35" s="2085"/>
      <c r="L35" s="2085"/>
      <c r="M35" s="2085"/>
      <c r="N35" s="2085"/>
      <c r="O35" s="2085"/>
      <c r="P35" s="2085"/>
      <c r="Q35" s="2085"/>
      <c r="R35" s="212"/>
    </row>
    <row r="36" spans="1:18" ht="15.75" customHeight="1">
      <c r="C36" s="2085"/>
      <c r="D36" s="2085"/>
      <c r="E36" s="2085"/>
      <c r="F36" s="2085"/>
      <c r="G36" s="2085"/>
      <c r="H36" s="2085"/>
      <c r="I36" s="2085"/>
      <c r="J36" s="2085"/>
      <c r="K36" s="2085"/>
      <c r="L36" s="2085"/>
      <c r="M36" s="2085"/>
      <c r="N36" s="2085"/>
      <c r="O36" s="2085"/>
      <c r="P36" s="2085"/>
      <c r="Q36" s="2085"/>
      <c r="R36" s="212"/>
    </row>
    <row r="37" spans="1:18" ht="15.75" customHeight="1"/>
    <row r="38" spans="1:18" ht="15.75" customHeight="1">
      <c r="A38" s="4" t="s">
        <v>73</v>
      </c>
    </row>
    <row r="39" spans="1:18" ht="15.75" customHeight="1">
      <c r="A39" s="111" t="s">
        <v>122</v>
      </c>
      <c r="B39" s="4" t="s">
        <v>123</v>
      </c>
    </row>
    <row r="40" spans="1:18" ht="15.75" customHeight="1"/>
    <row r="41" spans="1:18" ht="15.75" customHeight="1">
      <c r="B41" s="1446" t="s">
        <v>74</v>
      </c>
      <c r="C41" s="1447"/>
      <c r="D41" s="1447"/>
      <c r="E41" s="1447"/>
      <c r="F41" s="1447"/>
      <c r="G41" s="1447"/>
      <c r="H41" s="1447"/>
      <c r="I41" s="1447"/>
      <c r="J41" s="1448"/>
      <c r="K41" s="1397" t="s">
        <v>1271</v>
      </c>
      <c r="L41" s="2084"/>
      <c r="M41" s="2084"/>
      <c r="N41" s="2084"/>
      <c r="O41" s="1398"/>
    </row>
    <row r="42" spans="1:18" ht="15.75" customHeight="1">
      <c r="B42" s="1449"/>
      <c r="C42" s="1450"/>
      <c r="D42" s="1450"/>
      <c r="E42" s="1450"/>
      <c r="F42" s="1450"/>
      <c r="G42" s="1450"/>
      <c r="H42" s="1450"/>
      <c r="I42" s="1450"/>
      <c r="J42" s="1451"/>
      <c r="K42" s="1449" t="s">
        <v>75</v>
      </c>
      <c r="L42" s="1450"/>
      <c r="M42" s="1450"/>
      <c r="N42" s="1450"/>
      <c r="O42" s="1451"/>
    </row>
    <row r="43" spans="1:18" ht="15.75" customHeight="1"/>
    <row r="44" spans="1:18" ht="15.75" customHeight="1"/>
    <row r="45" spans="1:18" ht="15.75" customHeight="1">
      <c r="A45" s="111" t="s">
        <v>125</v>
      </c>
      <c r="B45" s="4" t="s">
        <v>126</v>
      </c>
    </row>
    <row r="46" spans="1:18" ht="15.75" customHeight="1"/>
    <row r="47" spans="1:18" ht="15.75" customHeight="1"/>
    <row r="48" spans="1:18" ht="15.75" customHeight="1"/>
    <row r="49" spans="1:1" ht="15.75" customHeight="1">
      <c r="A49" s="4" t="s">
        <v>76</v>
      </c>
    </row>
    <row r="50" spans="1:1" ht="15.75" customHeight="1"/>
    <row r="51" spans="1:1" ht="15.75" customHeight="1"/>
    <row r="52" spans="1:1" ht="15.75" customHeight="1"/>
    <row r="53" spans="1:1" ht="15.75" customHeight="1"/>
    <row r="54" spans="1:1" ht="15.75" customHeight="1"/>
    <row r="55" spans="1:1" ht="15.75" customHeight="1"/>
    <row r="56" spans="1:1" ht="15.75" customHeight="1"/>
  </sheetData>
  <mergeCells count="24">
    <mergeCell ref="E24:G25"/>
    <mergeCell ref="B13:D14"/>
    <mergeCell ref="E13:O14"/>
    <mergeCell ref="E15:O18"/>
    <mergeCell ref="B41:J42"/>
    <mergeCell ref="K41:O41"/>
    <mergeCell ref="K42:O42"/>
    <mergeCell ref="B31:D33"/>
    <mergeCell ref="C35:Q36"/>
    <mergeCell ref="E26:G30"/>
    <mergeCell ref="E31:G33"/>
    <mergeCell ref="H23:Q23"/>
    <mergeCell ref="B26:D30"/>
    <mergeCell ref="H27:Q28"/>
    <mergeCell ref="B24:D25"/>
    <mergeCell ref="A1:F1"/>
    <mergeCell ref="A2:Q2"/>
    <mergeCell ref="A3:Q3"/>
    <mergeCell ref="A12:Q12"/>
    <mergeCell ref="B23:D23"/>
    <mergeCell ref="A5:E5"/>
    <mergeCell ref="K7:P7"/>
    <mergeCell ref="B15:D18"/>
    <mergeCell ref="E23:G23"/>
  </mergeCells>
  <phoneticPr fontId="2"/>
  <printOptions horizontalCentered="1"/>
  <pageMargins left="0.70866141732283472" right="0.70866141732283472" top="0.74803149606299213" bottom="0.55118110236220474" header="0.31496062992125984" footer="0.31496062992125984"/>
  <pageSetup paperSize="9" scale="99" orientation="portrait" blackAndWhite="1"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3"/>
    <pageSetUpPr fitToPage="1"/>
  </sheetPr>
  <dimension ref="A1:T73"/>
  <sheetViews>
    <sheetView view="pageBreakPreview" topLeftCell="A43" zoomScaleNormal="100" zoomScaleSheetLayoutView="100" workbookViewId="0">
      <selection activeCell="Q9" sqref="Q9"/>
    </sheetView>
  </sheetViews>
  <sheetFormatPr defaultColWidth="9" defaultRowHeight="13"/>
  <cols>
    <col min="1" max="17" width="5.08984375" style="4" customWidth="1"/>
    <col min="18" max="18" width="5.08984375" style="190" customWidth="1"/>
    <col min="19" max="16384" width="9" style="4"/>
  </cols>
  <sheetData>
    <row r="1" spans="1:20" ht="15.75" customHeight="1">
      <c r="A1" s="1392" t="str">
        <f>CONCATENATE("（様式－",発注者入力シート!E51,"）")</f>
        <v>（様式－１７）</v>
      </c>
      <c r="B1" s="1392"/>
      <c r="C1" s="1392"/>
      <c r="D1" s="1392"/>
      <c r="E1" s="1392"/>
      <c r="F1" s="1392"/>
      <c r="S1" s="4" t="s">
        <v>393</v>
      </c>
    </row>
    <row r="2" spans="1:20" ht="15.75" customHeight="1">
      <c r="A2" s="2058" t="s">
        <v>1270</v>
      </c>
      <c r="B2" s="2058"/>
      <c r="C2" s="2058"/>
      <c r="D2" s="2058"/>
      <c r="E2" s="2058"/>
      <c r="F2" s="2058"/>
      <c r="G2" s="2058"/>
      <c r="H2" s="2058"/>
      <c r="I2" s="2058"/>
      <c r="J2" s="2058"/>
      <c r="K2" s="2058"/>
      <c r="L2" s="2058"/>
      <c r="M2" s="2058"/>
      <c r="N2" s="2058"/>
      <c r="O2" s="2058"/>
      <c r="P2" s="2058"/>
      <c r="Q2" s="2058"/>
      <c r="R2" s="276"/>
      <c r="S2" s="4" t="s">
        <v>394</v>
      </c>
    </row>
    <row r="3" spans="1:20" ht="15.75" customHeight="1">
      <c r="A3" s="1495" t="s">
        <v>550</v>
      </c>
      <c r="B3" s="1495"/>
      <c r="C3" s="1495"/>
      <c r="D3" s="1495"/>
      <c r="E3" s="1495"/>
      <c r="F3" s="1495"/>
      <c r="G3" s="1495"/>
      <c r="H3" s="1495"/>
      <c r="I3" s="1495"/>
      <c r="J3" s="1495"/>
      <c r="K3" s="1495"/>
      <c r="L3" s="1495"/>
      <c r="M3" s="1495"/>
      <c r="N3" s="1495"/>
      <c r="O3" s="1495"/>
      <c r="P3" s="1495"/>
      <c r="Q3" s="1495"/>
      <c r="R3" s="272"/>
      <c r="S3" s="147"/>
      <c r="T3" s="4" t="s">
        <v>404</v>
      </c>
    </row>
    <row r="4" spans="1:20" ht="15.75" customHeight="1">
      <c r="A4" s="208"/>
      <c r="B4" s="208"/>
      <c r="C4" s="208"/>
      <c r="D4" s="208"/>
      <c r="E4" s="208"/>
      <c r="F4" s="208"/>
      <c r="G4" s="208"/>
      <c r="H4" s="208"/>
      <c r="I4" s="208"/>
      <c r="J4" s="208"/>
      <c r="K4" s="208"/>
      <c r="L4" s="208"/>
      <c r="M4" s="208"/>
      <c r="N4" s="208"/>
      <c r="O4" s="208"/>
      <c r="P4" s="208"/>
      <c r="Q4" s="208"/>
      <c r="R4" s="272"/>
      <c r="S4" s="135"/>
      <c r="T4" s="4" t="s">
        <v>396</v>
      </c>
    </row>
    <row r="5" spans="1:20" ht="15.75" customHeight="1">
      <c r="A5" s="4" t="s">
        <v>53</v>
      </c>
      <c r="S5" s="190"/>
    </row>
    <row r="6" spans="1:20" ht="15.75" customHeight="1">
      <c r="A6" s="2102"/>
      <c r="B6" s="2102"/>
      <c r="C6" s="2102"/>
      <c r="D6" s="2102"/>
      <c r="E6" s="2102"/>
      <c r="F6" s="4" t="s">
        <v>130</v>
      </c>
      <c r="S6" s="4" t="s">
        <v>397</v>
      </c>
    </row>
    <row r="7" spans="1:20" ht="15.75" customHeight="1">
      <c r="S7" s="137"/>
      <c r="T7" s="4" t="s">
        <v>398</v>
      </c>
    </row>
    <row r="8" spans="1:20" ht="15.75" customHeight="1">
      <c r="K8" s="4" t="s">
        <v>77</v>
      </c>
      <c r="S8" s="138"/>
      <c r="T8" s="4" t="s">
        <v>396</v>
      </c>
    </row>
    <row r="9" spans="1:20" ht="15.75" customHeight="1">
      <c r="K9" s="2059"/>
      <c r="L9" s="2059"/>
      <c r="M9" s="2059"/>
      <c r="N9" s="2059"/>
      <c r="O9" s="2059"/>
      <c r="P9" s="2059"/>
      <c r="S9" s="190"/>
      <c r="T9" s="190"/>
    </row>
    <row r="10" spans="1:20" ht="15.75" customHeight="1">
      <c r="K10" s="2059"/>
      <c r="L10" s="2059"/>
      <c r="M10" s="2059"/>
      <c r="N10" s="2059"/>
      <c r="O10" s="2059"/>
      <c r="P10" s="2059"/>
      <c r="S10" s="149" t="s">
        <v>399</v>
      </c>
    </row>
    <row r="11" spans="1:20" ht="15.75" customHeight="1">
      <c r="S11" s="149" t="s">
        <v>400</v>
      </c>
    </row>
    <row r="12" spans="1:20" ht="15.75" customHeight="1">
      <c r="A12" s="2101" t="s">
        <v>1272</v>
      </c>
      <c r="B12" s="2101"/>
      <c r="C12" s="2101"/>
      <c r="D12" s="2101"/>
      <c r="E12" s="2101"/>
      <c r="F12" s="2101"/>
      <c r="G12" s="2101"/>
      <c r="H12" s="2101"/>
      <c r="I12" s="2101"/>
      <c r="J12" s="2101"/>
      <c r="K12" s="2101"/>
      <c r="L12" s="2101"/>
      <c r="M12" s="2101"/>
      <c r="N12" s="2101"/>
      <c r="O12" s="2101"/>
      <c r="P12" s="2101"/>
      <c r="Q12" s="2101"/>
      <c r="R12" s="212"/>
    </row>
    <row r="13" spans="1:20" ht="15.75" customHeight="1">
      <c r="A13" s="2101"/>
      <c r="B13" s="2101"/>
      <c r="C13" s="2101"/>
      <c r="D13" s="2101"/>
      <c r="E13" s="2101"/>
      <c r="F13" s="2101"/>
      <c r="G13" s="2101"/>
      <c r="H13" s="2101"/>
      <c r="I13" s="2101"/>
      <c r="J13" s="2101"/>
      <c r="K13" s="2101"/>
      <c r="L13" s="2101"/>
      <c r="M13" s="2101"/>
      <c r="N13" s="2101"/>
      <c r="O13" s="2101"/>
      <c r="P13" s="2101"/>
      <c r="Q13" s="2101"/>
      <c r="R13" s="212"/>
    </row>
    <row r="14" spans="1:20" ht="15.75" customHeight="1"/>
    <row r="15" spans="1:20" ht="15.75" customHeight="1"/>
    <row r="16" spans="1:20" ht="15.75" customHeight="1">
      <c r="A16" s="1384" t="s">
        <v>55</v>
      </c>
      <c r="B16" s="1384"/>
      <c r="C16" s="1384"/>
      <c r="D16" s="1384"/>
      <c r="E16" s="1384"/>
      <c r="F16" s="1384"/>
      <c r="G16" s="1384"/>
      <c r="H16" s="1384"/>
      <c r="I16" s="1384"/>
      <c r="J16" s="1384"/>
      <c r="K16" s="1384"/>
      <c r="L16" s="1384"/>
      <c r="M16" s="1384"/>
      <c r="N16" s="1384"/>
      <c r="O16" s="1384"/>
      <c r="P16" s="1384"/>
      <c r="Q16" s="1384"/>
      <c r="R16" s="260"/>
    </row>
    <row r="17" spans="1:18" ht="15.75" customHeight="1"/>
    <row r="18" spans="1:18" ht="15.75" customHeight="1">
      <c r="A18" s="1446" t="s">
        <v>56</v>
      </c>
      <c r="B18" s="1447"/>
      <c r="C18" s="1447"/>
      <c r="D18" s="1448"/>
      <c r="E18" s="2055">
        <f>IF(発注者入力シート!C7="","",発注者入力シート!C7)</f>
        <v>45316</v>
      </c>
      <c r="F18" s="2056"/>
      <c r="G18" s="2056"/>
      <c r="H18" s="2056"/>
      <c r="I18" s="2056"/>
      <c r="J18" s="2056"/>
      <c r="K18" s="2056"/>
      <c r="L18" s="2056"/>
      <c r="M18" s="2056"/>
      <c r="N18" s="2056"/>
      <c r="O18" s="2056"/>
      <c r="P18" s="2056"/>
      <c r="Q18" s="2057"/>
      <c r="R18" s="259"/>
    </row>
    <row r="19" spans="1:18" ht="15.75" customHeight="1">
      <c r="A19" s="1446" t="s">
        <v>26</v>
      </c>
      <c r="B19" s="1447"/>
      <c r="C19" s="1447"/>
      <c r="D19" s="1448"/>
      <c r="E19" s="2060" t="str">
        <f>IF(発注者入力シート!C10="","",発注者入力シート!C10)</f>
        <v>三代浄水場　中央監視システム更新工事</v>
      </c>
      <c r="F19" s="2061"/>
      <c r="G19" s="2061"/>
      <c r="H19" s="2061"/>
      <c r="I19" s="2061"/>
      <c r="J19" s="2061"/>
      <c r="K19" s="2061"/>
      <c r="L19" s="2061"/>
      <c r="M19" s="2061"/>
      <c r="N19" s="2061"/>
      <c r="O19" s="2061"/>
      <c r="P19" s="2061"/>
      <c r="Q19" s="2062"/>
      <c r="R19" s="259"/>
    </row>
    <row r="20" spans="1:18" ht="15.75" customHeight="1">
      <c r="A20" s="1449"/>
      <c r="B20" s="1450"/>
      <c r="C20" s="1450"/>
      <c r="D20" s="1451"/>
      <c r="E20" s="2063"/>
      <c r="F20" s="2064"/>
      <c r="G20" s="2064"/>
      <c r="H20" s="2064"/>
      <c r="I20" s="2064"/>
      <c r="J20" s="2064"/>
      <c r="K20" s="2064"/>
      <c r="L20" s="2064"/>
      <c r="M20" s="2064"/>
      <c r="N20" s="2064"/>
      <c r="O20" s="2064"/>
      <c r="P20" s="2064"/>
      <c r="Q20" s="2065"/>
      <c r="R20" s="259"/>
    </row>
    <row r="21" spans="1:18" ht="15.75" customHeight="1">
      <c r="A21" s="1472" t="s">
        <v>78</v>
      </c>
      <c r="B21" s="1479"/>
      <c r="C21" s="1479"/>
      <c r="D21" s="1479"/>
      <c r="E21" s="1479"/>
      <c r="F21" s="1479"/>
      <c r="G21" s="1479"/>
      <c r="H21" s="1479"/>
      <c r="I21" s="1479"/>
      <c r="J21" s="1479"/>
      <c r="K21" s="1479"/>
      <c r="L21" s="1479"/>
      <c r="M21" s="1479"/>
      <c r="N21" s="1479"/>
      <c r="O21" s="1479"/>
      <c r="P21" s="1479"/>
      <c r="Q21" s="1473"/>
      <c r="R21" s="141"/>
    </row>
    <row r="22" spans="1:18" ht="15.75" customHeight="1">
      <c r="A22" s="1472" t="s">
        <v>79</v>
      </c>
      <c r="B22" s="1479"/>
      <c r="C22" s="1479"/>
      <c r="D22" s="1473"/>
      <c r="E22" s="139"/>
      <c r="F22" s="139"/>
      <c r="G22" s="139"/>
      <c r="H22" s="139"/>
      <c r="I22" s="139"/>
      <c r="J22" s="139" t="s">
        <v>80</v>
      </c>
      <c r="K22" s="139"/>
      <c r="L22" s="139"/>
      <c r="M22" s="139"/>
      <c r="N22" s="139"/>
      <c r="O22" s="139"/>
      <c r="P22" s="139"/>
      <c r="Q22" s="161"/>
      <c r="R22" s="140"/>
    </row>
    <row r="23" spans="1:18" ht="15.75" customHeight="1">
      <c r="A23" s="193" t="s">
        <v>131</v>
      </c>
      <c r="B23" s="1409"/>
      <c r="C23" s="1409"/>
      <c r="D23" s="1410"/>
      <c r="E23" s="1408"/>
      <c r="F23" s="1409"/>
      <c r="G23" s="1409"/>
      <c r="H23" s="1409"/>
      <c r="I23" s="1409"/>
      <c r="J23" s="1409"/>
      <c r="K23" s="1409"/>
      <c r="L23" s="1409"/>
      <c r="M23" s="1409"/>
      <c r="N23" s="1409"/>
      <c r="O23" s="1409"/>
      <c r="P23" s="1409"/>
      <c r="Q23" s="1410"/>
      <c r="R23" s="257"/>
    </row>
    <row r="24" spans="1:18" ht="15.75" customHeight="1">
      <c r="A24" s="156"/>
      <c r="B24" s="1412"/>
      <c r="C24" s="1412"/>
      <c r="D24" s="1413"/>
      <c r="E24" s="1411"/>
      <c r="F24" s="1412"/>
      <c r="G24" s="1412"/>
      <c r="H24" s="1412"/>
      <c r="I24" s="1412"/>
      <c r="J24" s="1412"/>
      <c r="K24" s="1412"/>
      <c r="L24" s="1412"/>
      <c r="M24" s="1412"/>
      <c r="N24" s="1412"/>
      <c r="O24" s="1412"/>
      <c r="P24" s="1412"/>
      <c r="Q24" s="1413"/>
      <c r="R24" s="257"/>
    </row>
    <row r="25" spans="1:18" ht="15.75" customHeight="1">
      <c r="A25" s="156"/>
      <c r="B25" s="1412"/>
      <c r="C25" s="1412"/>
      <c r="D25" s="1413"/>
      <c r="E25" s="1411"/>
      <c r="F25" s="1412"/>
      <c r="G25" s="1412"/>
      <c r="H25" s="1412"/>
      <c r="I25" s="1412"/>
      <c r="J25" s="1412"/>
      <c r="K25" s="1412"/>
      <c r="L25" s="1412"/>
      <c r="M25" s="1412"/>
      <c r="N25" s="1412"/>
      <c r="O25" s="1412"/>
      <c r="P25" s="1412"/>
      <c r="Q25" s="1413"/>
      <c r="R25" s="257"/>
    </row>
    <row r="26" spans="1:18" ht="15.75" customHeight="1">
      <c r="A26" s="156"/>
      <c r="B26" s="1412"/>
      <c r="C26" s="1412"/>
      <c r="D26" s="1413"/>
      <c r="E26" s="1411"/>
      <c r="F26" s="1412"/>
      <c r="G26" s="1412"/>
      <c r="H26" s="1412"/>
      <c r="I26" s="1412"/>
      <c r="J26" s="1412"/>
      <c r="K26" s="1412"/>
      <c r="L26" s="1412"/>
      <c r="M26" s="1412"/>
      <c r="N26" s="1412"/>
      <c r="O26" s="1412"/>
      <c r="P26" s="1412"/>
      <c r="Q26" s="1413"/>
      <c r="R26" s="257"/>
    </row>
    <row r="27" spans="1:18" ht="15.75" customHeight="1">
      <c r="A27" s="156"/>
      <c r="B27" s="1412"/>
      <c r="C27" s="1412"/>
      <c r="D27" s="1413"/>
      <c r="E27" s="1411"/>
      <c r="F27" s="1412"/>
      <c r="G27" s="1412"/>
      <c r="H27" s="1412"/>
      <c r="I27" s="1412"/>
      <c r="J27" s="1412"/>
      <c r="K27" s="1412"/>
      <c r="L27" s="1412"/>
      <c r="M27" s="1412"/>
      <c r="N27" s="1412"/>
      <c r="O27" s="1412"/>
      <c r="P27" s="1412"/>
      <c r="Q27" s="1413"/>
      <c r="R27" s="257"/>
    </row>
    <row r="28" spans="1:18" ht="15.75" customHeight="1">
      <c r="A28" s="156"/>
      <c r="B28" s="1412"/>
      <c r="C28" s="1412"/>
      <c r="D28" s="1413"/>
      <c r="E28" s="1411"/>
      <c r="F28" s="1412"/>
      <c r="G28" s="1412"/>
      <c r="H28" s="1412"/>
      <c r="I28" s="1412"/>
      <c r="J28" s="1412"/>
      <c r="K28" s="1412"/>
      <c r="L28" s="1412"/>
      <c r="M28" s="1412"/>
      <c r="N28" s="1412"/>
      <c r="O28" s="1412"/>
      <c r="P28" s="1412"/>
      <c r="Q28" s="1413"/>
      <c r="R28" s="257"/>
    </row>
    <row r="29" spans="1:18" ht="15.75" customHeight="1">
      <c r="A29" s="156"/>
      <c r="B29" s="1412"/>
      <c r="C29" s="1412"/>
      <c r="D29" s="1413"/>
      <c r="E29" s="1411"/>
      <c r="F29" s="1412"/>
      <c r="G29" s="1412"/>
      <c r="H29" s="1412"/>
      <c r="I29" s="1412"/>
      <c r="J29" s="1412"/>
      <c r="K29" s="1412"/>
      <c r="L29" s="1412"/>
      <c r="M29" s="1412"/>
      <c r="N29" s="1412"/>
      <c r="O29" s="1412"/>
      <c r="P29" s="1412"/>
      <c r="Q29" s="1413"/>
      <c r="R29" s="257"/>
    </row>
    <row r="30" spans="1:18" ht="15.75" customHeight="1">
      <c r="A30" s="156"/>
      <c r="B30" s="2087"/>
      <c r="C30" s="2087"/>
      <c r="D30" s="2088"/>
      <c r="E30" s="2086"/>
      <c r="F30" s="2087"/>
      <c r="G30" s="2087"/>
      <c r="H30" s="2087"/>
      <c r="I30" s="2087"/>
      <c r="J30" s="2087"/>
      <c r="K30" s="2087"/>
      <c r="L30" s="2087"/>
      <c r="M30" s="2087"/>
      <c r="N30" s="2087"/>
      <c r="O30" s="2087"/>
      <c r="P30" s="2087"/>
      <c r="Q30" s="2088"/>
      <c r="R30" s="257"/>
    </row>
    <row r="31" spans="1:18" ht="15.75" customHeight="1">
      <c r="A31" s="226" t="s">
        <v>132</v>
      </c>
      <c r="B31" s="2089"/>
      <c r="C31" s="2089"/>
      <c r="D31" s="2090"/>
      <c r="E31" s="2091"/>
      <c r="F31" s="2089"/>
      <c r="G31" s="2089"/>
      <c r="H31" s="2089"/>
      <c r="I31" s="2089"/>
      <c r="J31" s="2089"/>
      <c r="K31" s="2089"/>
      <c r="L31" s="2089"/>
      <c r="M31" s="2089"/>
      <c r="N31" s="2089"/>
      <c r="O31" s="2089"/>
      <c r="P31" s="2089"/>
      <c r="Q31" s="2090"/>
      <c r="R31" s="257"/>
    </row>
    <row r="32" spans="1:18" ht="15.75" customHeight="1">
      <c r="A32" s="156"/>
      <c r="B32" s="1412"/>
      <c r="C32" s="1412"/>
      <c r="D32" s="1413"/>
      <c r="E32" s="1411"/>
      <c r="F32" s="1412"/>
      <c r="G32" s="1412"/>
      <c r="H32" s="1412"/>
      <c r="I32" s="1412"/>
      <c r="J32" s="1412"/>
      <c r="K32" s="1412"/>
      <c r="L32" s="1412"/>
      <c r="M32" s="1412"/>
      <c r="N32" s="1412"/>
      <c r="O32" s="1412"/>
      <c r="P32" s="1412"/>
      <c r="Q32" s="1413"/>
      <c r="R32" s="257"/>
    </row>
    <row r="33" spans="1:18" ht="15.75" customHeight="1">
      <c r="A33" s="156"/>
      <c r="B33" s="1412"/>
      <c r="C33" s="1412"/>
      <c r="D33" s="1413"/>
      <c r="E33" s="1411"/>
      <c r="F33" s="1412"/>
      <c r="G33" s="1412"/>
      <c r="H33" s="1412"/>
      <c r="I33" s="1412"/>
      <c r="J33" s="1412"/>
      <c r="K33" s="1412"/>
      <c r="L33" s="1412"/>
      <c r="M33" s="1412"/>
      <c r="N33" s="1412"/>
      <c r="O33" s="1412"/>
      <c r="P33" s="1412"/>
      <c r="Q33" s="1413"/>
      <c r="R33" s="257"/>
    </row>
    <row r="34" spans="1:18" ht="15.75" customHeight="1">
      <c r="A34" s="156"/>
      <c r="B34" s="1412"/>
      <c r="C34" s="1412"/>
      <c r="D34" s="1413"/>
      <c r="E34" s="1411"/>
      <c r="F34" s="1412"/>
      <c r="G34" s="1412"/>
      <c r="H34" s="1412"/>
      <c r="I34" s="1412"/>
      <c r="J34" s="1412"/>
      <c r="K34" s="1412"/>
      <c r="L34" s="1412"/>
      <c r="M34" s="1412"/>
      <c r="N34" s="1412"/>
      <c r="O34" s="1412"/>
      <c r="P34" s="1412"/>
      <c r="Q34" s="1413"/>
      <c r="R34" s="257"/>
    </row>
    <row r="35" spans="1:18" ht="15.75" customHeight="1">
      <c r="A35" s="156"/>
      <c r="B35" s="1412"/>
      <c r="C35" s="1412"/>
      <c r="D35" s="1413"/>
      <c r="E35" s="1411"/>
      <c r="F35" s="1412"/>
      <c r="G35" s="1412"/>
      <c r="H35" s="1412"/>
      <c r="I35" s="1412"/>
      <c r="J35" s="1412"/>
      <c r="K35" s="1412"/>
      <c r="L35" s="1412"/>
      <c r="M35" s="1412"/>
      <c r="N35" s="1412"/>
      <c r="O35" s="1412"/>
      <c r="P35" s="1412"/>
      <c r="Q35" s="1413"/>
      <c r="R35" s="257"/>
    </row>
    <row r="36" spans="1:18" ht="15.75" customHeight="1">
      <c r="A36" s="156"/>
      <c r="B36" s="1412"/>
      <c r="C36" s="1412"/>
      <c r="D36" s="1413"/>
      <c r="E36" s="1411"/>
      <c r="F36" s="1412"/>
      <c r="G36" s="1412"/>
      <c r="H36" s="1412"/>
      <c r="I36" s="1412"/>
      <c r="J36" s="1412"/>
      <c r="K36" s="1412"/>
      <c r="L36" s="1412"/>
      <c r="M36" s="1412"/>
      <c r="N36" s="1412"/>
      <c r="O36" s="1412"/>
      <c r="P36" s="1412"/>
      <c r="Q36" s="1413"/>
      <c r="R36" s="257"/>
    </row>
    <row r="37" spans="1:18" ht="15.75" customHeight="1">
      <c r="A37" s="156"/>
      <c r="B37" s="1412"/>
      <c r="C37" s="1412"/>
      <c r="D37" s="1413"/>
      <c r="E37" s="1411"/>
      <c r="F37" s="1412"/>
      <c r="G37" s="1412"/>
      <c r="H37" s="1412"/>
      <c r="I37" s="1412"/>
      <c r="J37" s="1412"/>
      <c r="K37" s="1412"/>
      <c r="L37" s="1412"/>
      <c r="M37" s="1412"/>
      <c r="N37" s="1412"/>
      <c r="O37" s="1412"/>
      <c r="P37" s="1412"/>
      <c r="Q37" s="1413"/>
      <c r="R37" s="257"/>
    </row>
    <row r="38" spans="1:18" ht="15.75" customHeight="1">
      <c r="A38" s="227"/>
      <c r="B38" s="2087"/>
      <c r="C38" s="2087"/>
      <c r="D38" s="2088"/>
      <c r="E38" s="2086"/>
      <c r="F38" s="2087"/>
      <c r="G38" s="2087"/>
      <c r="H38" s="2087"/>
      <c r="I38" s="2087"/>
      <c r="J38" s="2087"/>
      <c r="K38" s="2087"/>
      <c r="L38" s="2087"/>
      <c r="M38" s="2087"/>
      <c r="N38" s="2087"/>
      <c r="O38" s="2087"/>
      <c r="P38" s="2087"/>
      <c r="Q38" s="2088"/>
      <c r="R38" s="257"/>
    </row>
    <row r="39" spans="1:18" ht="15.75" customHeight="1">
      <c r="A39" s="193" t="s">
        <v>133</v>
      </c>
      <c r="B39" s="2089"/>
      <c r="C39" s="2089"/>
      <c r="D39" s="2090"/>
      <c r="E39" s="2092"/>
      <c r="F39" s="2093"/>
      <c r="G39" s="2093"/>
      <c r="H39" s="2093"/>
      <c r="I39" s="2093"/>
      <c r="J39" s="2093"/>
      <c r="K39" s="2093"/>
      <c r="L39" s="2093"/>
      <c r="M39" s="2093"/>
      <c r="N39" s="2093"/>
      <c r="O39" s="2093"/>
      <c r="P39" s="2093"/>
      <c r="Q39" s="2094"/>
      <c r="R39" s="274"/>
    </row>
    <row r="40" spans="1:18" ht="15.75" customHeight="1">
      <c r="A40" s="156"/>
      <c r="B40" s="1412"/>
      <c r="C40" s="1412"/>
      <c r="D40" s="1413"/>
      <c r="E40" s="2095"/>
      <c r="F40" s="2096"/>
      <c r="G40" s="2096"/>
      <c r="H40" s="2096"/>
      <c r="I40" s="2096"/>
      <c r="J40" s="2096"/>
      <c r="K40" s="2096"/>
      <c r="L40" s="2096"/>
      <c r="M40" s="2096"/>
      <c r="N40" s="2096"/>
      <c r="O40" s="2096"/>
      <c r="P40" s="2096"/>
      <c r="Q40" s="2097"/>
      <c r="R40" s="274"/>
    </row>
    <row r="41" spans="1:18" ht="15.75" customHeight="1">
      <c r="A41" s="156"/>
      <c r="B41" s="1412"/>
      <c r="C41" s="1412"/>
      <c r="D41" s="1413"/>
      <c r="E41" s="2095"/>
      <c r="F41" s="2096"/>
      <c r="G41" s="2096"/>
      <c r="H41" s="2096"/>
      <c r="I41" s="2096"/>
      <c r="J41" s="2096"/>
      <c r="K41" s="2096"/>
      <c r="L41" s="2096"/>
      <c r="M41" s="2096"/>
      <c r="N41" s="2096"/>
      <c r="O41" s="2096"/>
      <c r="P41" s="2096"/>
      <c r="Q41" s="2097"/>
      <c r="R41" s="274"/>
    </row>
    <row r="42" spans="1:18" ht="15.75" customHeight="1">
      <c r="A42" s="156"/>
      <c r="B42" s="1412"/>
      <c r="C42" s="1412"/>
      <c r="D42" s="1413"/>
      <c r="E42" s="2095"/>
      <c r="F42" s="2096"/>
      <c r="G42" s="2096"/>
      <c r="H42" s="2096"/>
      <c r="I42" s="2096"/>
      <c r="J42" s="2096"/>
      <c r="K42" s="2096"/>
      <c r="L42" s="2096"/>
      <c r="M42" s="2096"/>
      <c r="N42" s="2096"/>
      <c r="O42" s="2096"/>
      <c r="P42" s="2096"/>
      <c r="Q42" s="2097"/>
      <c r="R42" s="274"/>
    </row>
    <row r="43" spans="1:18" ht="15.75" customHeight="1">
      <c r="A43" s="156"/>
      <c r="B43" s="1412"/>
      <c r="C43" s="1412"/>
      <c r="D43" s="1413"/>
      <c r="E43" s="2095"/>
      <c r="F43" s="2096"/>
      <c r="G43" s="2096"/>
      <c r="H43" s="2096"/>
      <c r="I43" s="2096"/>
      <c r="J43" s="2096"/>
      <c r="K43" s="2096"/>
      <c r="L43" s="2096"/>
      <c r="M43" s="2096"/>
      <c r="N43" s="2096"/>
      <c r="O43" s="2096"/>
      <c r="P43" s="2096"/>
      <c r="Q43" s="2097"/>
      <c r="R43" s="274"/>
    </row>
    <row r="44" spans="1:18" ht="15.75" customHeight="1">
      <c r="A44" s="156"/>
      <c r="B44" s="1412"/>
      <c r="C44" s="1412"/>
      <c r="D44" s="1413"/>
      <c r="E44" s="2095"/>
      <c r="F44" s="2096"/>
      <c r="G44" s="2096"/>
      <c r="H44" s="2096"/>
      <c r="I44" s="2096"/>
      <c r="J44" s="2096"/>
      <c r="K44" s="2096"/>
      <c r="L44" s="2096"/>
      <c r="M44" s="2096"/>
      <c r="N44" s="2096"/>
      <c r="O44" s="2096"/>
      <c r="P44" s="2096"/>
      <c r="Q44" s="2097"/>
      <c r="R44" s="274"/>
    </row>
    <row r="45" spans="1:18" ht="15.75" customHeight="1">
      <c r="A45" s="156"/>
      <c r="B45" s="1412"/>
      <c r="C45" s="1412"/>
      <c r="D45" s="1413"/>
      <c r="E45" s="2095"/>
      <c r="F45" s="2096"/>
      <c r="G45" s="2096"/>
      <c r="H45" s="2096"/>
      <c r="I45" s="2096"/>
      <c r="J45" s="2096"/>
      <c r="K45" s="2096"/>
      <c r="L45" s="2096"/>
      <c r="M45" s="2096"/>
      <c r="N45" s="2096"/>
      <c r="O45" s="2096"/>
      <c r="P45" s="2096"/>
      <c r="Q45" s="2097"/>
      <c r="R45" s="274"/>
    </row>
    <row r="46" spans="1:18" ht="15.75" customHeight="1">
      <c r="A46" s="156"/>
      <c r="B46" s="1412"/>
      <c r="C46" s="1412"/>
      <c r="D46" s="1413"/>
      <c r="E46" s="2095"/>
      <c r="F46" s="2096"/>
      <c r="G46" s="2096"/>
      <c r="H46" s="2096"/>
      <c r="I46" s="2096"/>
      <c r="J46" s="2096"/>
      <c r="K46" s="2096"/>
      <c r="L46" s="2096"/>
      <c r="M46" s="2096"/>
      <c r="N46" s="2096"/>
      <c r="O46" s="2096"/>
      <c r="P46" s="2096"/>
      <c r="Q46" s="2097"/>
      <c r="R46" s="274"/>
    </row>
    <row r="47" spans="1:18" ht="15.75" customHeight="1">
      <c r="A47" s="156"/>
      <c r="B47" s="1412"/>
      <c r="C47" s="1412"/>
      <c r="D47" s="1413"/>
      <c r="E47" s="2095"/>
      <c r="F47" s="2096"/>
      <c r="G47" s="2096"/>
      <c r="H47" s="2096"/>
      <c r="I47" s="2096"/>
      <c r="J47" s="2096"/>
      <c r="K47" s="2096"/>
      <c r="L47" s="2096"/>
      <c r="M47" s="2096"/>
      <c r="N47" s="2096"/>
      <c r="O47" s="2096"/>
      <c r="P47" s="2096"/>
      <c r="Q47" s="2097"/>
      <c r="R47" s="274"/>
    </row>
    <row r="48" spans="1:18" ht="15.75" customHeight="1">
      <c r="A48" s="156"/>
      <c r="B48" s="1412"/>
      <c r="C48" s="1412"/>
      <c r="D48" s="1413"/>
      <c r="E48" s="2095"/>
      <c r="F48" s="2096"/>
      <c r="G48" s="2096"/>
      <c r="H48" s="2096"/>
      <c r="I48" s="2096"/>
      <c r="J48" s="2096"/>
      <c r="K48" s="2096"/>
      <c r="L48" s="2096"/>
      <c r="M48" s="2096"/>
      <c r="N48" s="2096"/>
      <c r="O48" s="2096"/>
      <c r="P48" s="2096"/>
      <c r="Q48" s="2097"/>
      <c r="R48" s="274"/>
    </row>
    <row r="49" spans="1:18" ht="15.75" customHeight="1">
      <c r="A49" s="165"/>
      <c r="B49" s="1415"/>
      <c r="C49" s="1415"/>
      <c r="D49" s="1416"/>
      <c r="E49" s="2098"/>
      <c r="F49" s="2099"/>
      <c r="G49" s="2099"/>
      <c r="H49" s="2099"/>
      <c r="I49" s="2099"/>
      <c r="J49" s="2099"/>
      <c r="K49" s="2099"/>
      <c r="L49" s="2099"/>
      <c r="M49" s="2099"/>
      <c r="N49" s="2099"/>
      <c r="O49" s="2099"/>
      <c r="P49" s="2099"/>
      <c r="Q49" s="2100"/>
      <c r="R49" s="274"/>
    </row>
    <row r="50" spans="1:18" ht="15.75" customHeight="1"/>
    <row r="51" spans="1:18" ht="15.75" customHeight="1"/>
    <row r="52" spans="1:18" ht="15.75" customHeight="1"/>
    <row r="53" spans="1:18" ht="15.75" customHeight="1"/>
    <row r="54" spans="1:18" ht="15.75" customHeight="1"/>
    <row r="55" spans="1:18" ht="15.75" customHeight="1"/>
    <row r="56" spans="1:18" ht="15.75" customHeight="1"/>
    <row r="57" spans="1:18" ht="15.75" customHeight="1"/>
    <row r="58" spans="1:18" ht="15.75" customHeight="1"/>
    <row r="59" spans="1:18" ht="15.75" customHeight="1"/>
    <row r="60" spans="1:18" ht="15.75" customHeight="1"/>
    <row r="61" spans="1:18" ht="15.75" customHeight="1"/>
    <row r="62" spans="1:18" ht="15.75" customHeight="1"/>
    <row r="63" spans="1:18" ht="15.75" customHeight="1"/>
    <row r="64" spans="1:18"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sheetData>
  <mergeCells count="19">
    <mergeCell ref="B39:D49"/>
    <mergeCell ref="E39:Q49"/>
    <mergeCell ref="A22:D22"/>
    <mergeCell ref="A2:Q2"/>
    <mergeCell ref="A3:Q3"/>
    <mergeCell ref="A16:Q16"/>
    <mergeCell ref="A21:Q21"/>
    <mergeCell ref="A18:D18"/>
    <mergeCell ref="A19:D20"/>
    <mergeCell ref="E18:Q18"/>
    <mergeCell ref="A12:Q13"/>
    <mergeCell ref="A6:E6"/>
    <mergeCell ref="K9:P10"/>
    <mergeCell ref="E19:Q20"/>
    <mergeCell ref="A1:F1"/>
    <mergeCell ref="E23:Q30"/>
    <mergeCell ref="B23:D30"/>
    <mergeCell ref="B31:D38"/>
    <mergeCell ref="E31:Q38"/>
  </mergeCells>
  <phoneticPr fontId="2"/>
  <printOptions horizontalCentered="1"/>
  <pageMargins left="0.70866141732283472" right="0.70866141732283472" top="0.74803149606299213" bottom="0.55118110236220474" header="0.31496062992125984" footer="0.31496062992125984"/>
  <pageSetup paperSize="9" scale="99" orientation="portrait" blackAndWhite="1"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0000"/>
    <pageSetUpPr fitToPage="1"/>
  </sheetPr>
  <dimension ref="A1:T51"/>
  <sheetViews>
    <sheetView view="pageBreakPreview" zoomScaleNormal="100" zoomScaleSheetLayoutView="100" workbookViewId="0">
      <selection activeCell="Q9" sqref="Q9"/>
    </sheetView>
  </sheetViews>
  <sheetFormatPr defaultColWidth="9" defaultRowHeight="13"/>
  <cols>
    <col min="1" max="17" width="5.08984375" style="4" customWidth="1"/>
    <col min="18" max="18" width="5.08984375" style="190" customWidth="1"/>
    <col min="19" max="16384" width="9" style="4"/>
  </cols>
  <sheetData>
    <row r="1" spans="1:20" ht="15.75" customHeight="1">
      <c r="A1" s="1392" t="str">
        <f>CONCATENATE("（様式－",発注者入力シート!E52,"）")</f>
        <v>（様式－１８）</v>
      </c>
      <c r="B1" s="1392"/>
      <c r="C1" s="1392"/>
      <c r="D1" s="1392"/>
      <c r="E1" s="1392"/>
      <c r="F1" s="1392"/>
      <c r="S1" s="4" t="s">
        <v>393</v>
      </c>
    </row>
    <row r="2" spans="1:20" ht="15.75" customHeight="1">
      <c r="A2" s="2073" t="s">
        <v>1270</v>
      </c>
      <c r="B2" s="2073"/>
      <c r="C2" s="2073"/>
      <c r="D2" s="2073"/>
      <c r="E2" s="2073"/>
      <c r="F2" s="2073"/>
      <c r="G2" s="2073"/>
      <c r="H2" s="2073"/>
      <c r="I2" s="2073"/>
      <c r="J2" s="2073"/>
      <c r="K2" s="2073"/>
      <c r="L2" s="2073"/>
      <c r="M2" s="2073"/>
      <c r="N2" s="2073"/>
      <c r="O2" s="2073"/>
      <c r="P2" s="2073"/>
      <c r="Q2" s="2073"/>
      <c r="R2" s="276"/>
      <c r="S2" s="4" t="s">
        <v>394</v>
      </c>
    </row>
    <row r="3" spans="1:20" ht="15.75" customHeight="1">
      <c r="A3" s="1495" t="s">
        <v>552</v>
      </c>
      <c r="B3" s="1495"/>
      <c r="C3" s="1495"/>
      <c r="D3" s="1495"/>
      <c r="E3" s="1495"/>
      <c r="F3" s="1495"/>
      <c r="G3" s="1495"/>
      <c r="H3" s="1495"/>
      <c r="I3" s="1495"/>
      <c r="J3" s="1495"/>
      <c r="K3" s="1495"/>
      <c r="L3" s="1495"/>
      <c r="M3" s="1495"/>
      <c r="N3" s="1495"/>
      <c r="O3" s="1495"/>
      <c r="P3" s="1495"/>
      <c r="Q3" s="1495"/>
      <c r="R3" s="272"/>
      <c r="S3" s="147"/>
      <c r="T3" s="4" t="s">
        <v>404</v>
      </c>
    </row>
    <row r="4" spans="1:20" ht="15.75" customHeight="1">
      <c r="A4" s="208"/>
      <c r="B4" s="208"/>
      <c r="C4" s="208"/>
      <c r="D4" s="208"/>
      <c r="E4" s="208"/>
      <c r="F4" s="208"/>
      <c r="G4" s="208"/>
      <c r="H4" s="208"/>
      <c r="I4" s="208"/>
      <c r="J4" s="208"/>
      <c r="K4" s="208"/>
      <c r="L4" s="208"/>
      <c r="M4" s="208"/>
      <c r="N4" s="208"/>
      <c r="O4" s="208"/>
      <c r="P4" s="208"/>
      <c r="Q4" s="208"/>
      <c r="R4" s="272"/>
      <c r="S4" s="135"/>
      <c r="T4" s="4" t="s">
        <v>396</v>
      </c>
    </row>
    <row r="5" spans="1:20" ht="15.75" customHeight="1">
      <c r="A5" s="4" t="s">
        <v>77</v>
      </c>
      <c r="S5" s="190"/>
    </row>
    <row r="6" spans="1:20" ht="15.75" customHeight="1">
      <c r="A6" s="2074"/>
      <c r="B6" s="2074"/>
      <c r="C6" s="2074"/>
      <c r="D6" s="2074"/>
      <c r="E6" s="2074"/>
      <c r="F6" s="4" t="s">
        <v>130</v>
      </c>
      <c r="S6" s="4" t="s">
        <v>397</v>
      </c>
    </row>
    <row r="7" spans="1:20" ht="15.75" customHeight="1">
      <c r="A7" s="2074"/>
      <c r="B7" s="2074"/>
      <c r="C7" s="2074"/>
      <c r="D7" s="2074"/>
      <c r="E7" s="2074"/>
      <c r="S7" s="137"/>
      <c r="T7" s="4" t="s">
        <v>398</v>
      </c>
    </row>
    <row r="8" spans="1:20" ht="15.75" customHeight="1">
      <c r="K8" s="4" t="s">
        <v>53</v>
      </c>
      <c r="S8" s="138"/>
      <c r="T8" s="4" t="s">
        <v>396</v>
      </c>
    </row>
    <row r="9" spans="1:20" ht="15.75" customHeight="1">
      <c r="K9" s="2074"/>
      <c r="L9" s="2074"/>
      <c r="M9" s="2074"/>
      <c r="N9" s="2074"/>
      <c r="O9" s="2074"/>
      <c r="P9" s="2074"/>
      <c r="S9" s="190"/>
      <c r="T9" s="190"/>
    </row>
    <row r="10" spans="1:20" ht="15.75" customHeight="1">
      <c r="S10" s="149" t="s">
        <v>399</v>
      </c>
    </row>
    <row r="11" spans="1:20" ht="15.75" customHeight="1">
      <c r="S11" s="149" t="s">
        <v>400</v>
      </c>
    </row>
    <row r="12" spans="1:20" ht="15.75" customHeight="1">
      <c r="A12" s="2112" t="s">
        <v>1273</v>
      </c>
      <c r="B12" s="2112"/>
      <c r="C12" s="2112"/>
      <c r="D12" s="2112"/>
      <c r="E12" s="2112"/>
      <c r="F12" s="2112"/>
      <c r="G12" s="2112"/>
      <c r="H12" s="2112"/>
      <c r="I12" s="2112"/>
      <c r="J12" s="2112"/>
      <c r="K12" s="2112"/>
      <c r="L12" s="2112"/>
      <c r="M12" s="2112"/>
      <c r="N12" s="2112"/>
      <c r="O12" s="2112"/>
      <c r="P12" s="2112"/>
      <c r="Q12" s="2112"/>
      <c r="R12" s="212"/>
    </row>
    <row r="13" spans="1:20" ht="15.75" customHeight="1">
      <c r="A13" s="2112"/>
      <c r="B13" s="2112"/>
      <c r="C13" s="2112"/>
      <c r="D13" s="2112"/>
      <c r="E13" s="2112"/>
      <c r="F13" s="2112"/>
      <c r="G13" s="2112"/>
      <c r="H13" s="2112"/>
      <c r="I13" s="2112"/>
      <c r="J13" s="2112"/>
      <c r="K13" s="2112"/>
      <c r="L13" s="2112"/>
      <c r="M13" s="2112"/>
      <c r="N13" s="2112"/>
      <c r="O13" s="2112"/>
      <c r="P13" s="2112"/>
      <c r="Q13" s="2112"/>
      <c r="R13" s="212"/>
    </row>
    <row r="14" spans="1:20" ht="15.75" customHeight="1"/>
    <row r="15" spans="1:20" ht="15.75" customHeight="1">
      <c r="A15" s="1384" t="s">
        <v>55</v>
      </c>
      <c r="B15" s="1384"/>
      <c r="C15" s="1384"/>
      <c r="D15" s="1384"/>
      <c r="E15" s="1384"/>
      <c r="F15" s="1384"/>
      <c r="G15" s="1384"/>
      <c r="H15" s="1384"/>
      <c r="I15" s="1384"/>
      <c r="J15" s="1384"/>
      <c r="K15" s="1384"/>
      <c r="L15" s="1384"/>
      <c r="M15" s="1384"/>
      <c r="N15" s="1384"/>
      <c r="O15" s="1384"/>
      <c r="P15" s="1384"/>
      <c r="Q15" s="1384"/>
      <c r="R15" s="260"/>
    </row>
    <row r="16" spans="1:20" ht="15.75" customHeight="1"/>
    <row r="17" spans="1:18" ht="15.75" customHeight="1">
      <c r="A17" s="1446" t="s">
        <v>56</v>
      </c>
      <c r="B17" s="1447"/>
      <c r="C17" s="1447"/>
      <c r="D17" s="1448"/>
      <c r="E17" s="2055">
        <f>IF(発注者入力シート!C7="","",発注者入力シート!C7)</f>
        <v>45316</v>
      </c>
      <c r="F17" s="2056"/>
      <c r="G17" s="2056"/>
      <c r="H17" s="2056"/>
      <c r="I17" s="2056"/>
      <c r="J17" s="2056"/>
      <c r="K17" s="2056"/>
      <c r="L17" s="2056"/>
      <c r="M17" s="2056"/>
      <c r="N17" s="2056"/>
      <c r="O17" s="2056"/>
      <c r="P17" s="2056"/>
      <c r="Q17" s="2057"/>
      <c r="R17" s="140"/>
    </row>
    <row r="18" spans="1:18" ht="15.75" customHeight="1">
      <c r="A18" s="1446" t="s">
        <v>26</v>
      </c>
      <c r="B18" s="1447"/>
      <c r="C18" s="1447"/>
      <c r="D18" s="1448"/>
      <c r="E18" s="2060" t="str">
        <f>IF(発注者入力シート!C10="","",発注者入力シート!C10)</f>
        <v>三代浄水場　中央監視システム更新工事</v>
      </c>
      <c r="F18" s="2061"/>
      <c r="G18" s="2061"/>
      <c r="H18" s="2061"/>
      <c r="I18" s="2061"/>
      <c r="J18" s="2061"/>
      <c r="K18" s="2061"/>
      <c r="L18" s="2061"/>
      <c r="M18" s="2061"/>
      <c r="N18" s="2061"/>
      <c r="O18" s="2061"/>
      <c r="P18" s="2061"/>
      <c r="Q18" s="2062"/>
      <c r="R18" s="259"/>
    </row>
    <row r="19" spans="1:18" ht="15.75" customHeight="1">
      <c r="A19" s="1449"/>
      <c r="B19" s="1450"/>
      <c r="C19" s="1450"/>
      <c r="D19" s="1451"/>
      <c r="E19" s="2063"/>
      <c r="F19" s="2064"/>
      <c r="G19" s="2064"/>
      <c r="H19" s="2064"/>
      <c r="I19" s="2064"/>
      <c r="J19" s="2064"/>
      <c r="K19" s="2064"/>
      <c r="L19" s="2064"/>
      <c r="M19" s="2064"/>
      <c r="N19" s="2064"/>
      <c r="O19" s="2064"/>
      <c r="P19" s="2064"/>
      <c r="Q19" s="2065"/>
      <c r="R19" s="259"/>
    </row>
    <row r="20" spans="1:18" ht="15.75" customHeight="1">
      <c r="A20" s="1452" t="s">
        <v>81</v>
      </c>
      <c r="B20" s="1453"/>
      <c r="C20" s="1453"/>
      <c r="D20" s="1453"/>
      <c r="E20" s="1453"/>
      <c r="F20" s="1453"/>
      <c r="G20" s="1453"/>
      <c r="H20" s="1453"/>
      <c r="I20" s="1453"/>
      <c r="J20" s="1453"/>
      <c r="K20" s="1453"/>
      <c r="L20" s="1453"/>
      <c r="M20" s="1453"/>
      <c r="N20" s="1453"/>
      <c r="O20" s="1453"/>
      <c r="P20" s="1453"/>
      <c r="Q20" s="1454"/>
      <c r="R20" s="141"/>
    </row>
    <row r="21" spans="1:18" ht="15.75" customHeight="1">
      <c r="A21" s="1472" t="s">
        <v>79</v>
      </c>
      <c r="B21" s="1479"/>
      <c r="C21" s="1479"/>
      <c r="D21" s="1479"/>
      <c r="E21" s="139"/>
      <c r="F21" s="139"/>
      <c r="G21" s="139"/>
      <c r="H21" s="139"/>
      <c r="I21" s="139"/>
      <c r="J21" s="139"/>
      <c r="K21" s="139" t="s">
        <v>82</v>
      </c>
      <c r="L21" s="139"/>
      <c r="M21" s="139"/>
      <c r="N21" s="139"/>
      <c r="O21" s="139"/>
      <c r="P21" s="139"/>
      <c r="Q21" s="161"/>
      <c r="R21" s="140"/>
    </row>
    <row r="22" spans="1:18" ht="15.75" customHeight="1">
      <c r="A22" s="193" t="s">
        <v>131</v>
      </c>
      <c r="B22" s="1438"/>
      <c r="C22" s="1438"/>
      <c r="D22" s="1439"/>
      <c r="E22" s="2110"/>
      <c r="F22" s="1438"/>
      <c r="G22" s="1438"/>
      <c r="H22" s="1438"/>
      <c r="I22" s="1438"/>
      <c r="J22" s="1438"/>
      <c r="K22" s="1438"/>
      <c r="L22" s="1438"/>
      <c r="M22" s="1438"/>
      <c r="N22" s="1438"/>
      <c r="O22" s="1438"/>
      <c r="P22" s="1438"/>
      <c r="Q22" s="1439"/>
      <c r="R22" s="257"/>
    </row>
    <row r="23" spans="1:18" ht="15.75" customHeight="1">
      <c r="A23" s="193"/>
      <c r="B23" s="1441"/>
      <c r="C23" s="1441"/>
      <c r="D23" s="1442"/>
      <c r="E23" s="2106"/>
      <c r="F23" s="1441"/>
      <c r="G23" s="1441"/>
      <c r="H23" s="1441"/>
      <c r="I23" s="1441"/>
      <c r="J23" s="1441"/>
      <c r="K23" s="1441"/>
      <c r="L23" s="1441"/>
      <c r="M23" s="1441"/>
      <c r="N23" s="1441"/>
      <c r="O23" s="1441"/>
      <c r="P23" s="1441"/>
      <c r="Q23" s="1442"/>
      <c r="R23" s="257"/>
    </row>
    <row r="24" spans="1:18" ht="15.75" customHeight="1">
      <c r="A24" s="193"/>
      <c r="B24" s="1441"/>
      <c r="C24" s="1441"/>
      <c r="D24" s="1442"/>
      <c r="E24" s="2106"/>
      <c r="F24" s="1441"/>
      <c r="G24" s="1441"/>
      <c r="H24" s="1441"/>
      <c r="I24" s="1441"/>
      <c r="J24" s="1441"/>
      <c r="K24" s="1441"/>
      <c r="L24" s="1441"/>
      <c r="M24" s="1441"/>
      <c r="N24" s="1441"/>
      <c r="O24" s="1441"/>
      <c r="P24" s="1441"/>
      <c r="Q24" s="1442"/>
      <c r="R24" s="257"/>
    </row>
    <row r="25" spans="1:18" ht="15.75" customHeight="1">
      <c r="A25" s="193"/>
      <c r="B25" s="1441"/>
      <c r="C25" s="1441"/>
      <c r="D25" s="1442"/>
      <c r="E25" s="2106"/>
      <c r="F25" s="1441"/>
      <c r="G25" s="1441"/>
      <c r="H25" s="1441"/>
      <c r="I25" s="1441"/>
      <c r="J25" s="1441"/>
      <c r="K25" s="1441"/>
      <c r="L25" s="1441"/>
      <c r="M25" s="1441"/>
      <c r="N25" s="1441"/>
      <c r="O25" s="1441"/>
      <c r="P25" s="1441"/>
      <c r="Q25" s="1442"/>
      <c r="R25" s="257"/>
    </row>
    <row r="26" spans="1:18" ht="15.75" customHeight="1">
      <c r="A26" s="193"/>
      <c r="B26" s="1441"/>
      <c r="C26" s="1441"/>
      <c r="D26" s="1442"/>
      <c r="E26" s="2106"/>
      <c r="F26" s="1441"/>
      <c r="G26" s="1441"/>
      <c r="H26" s="1441"/>
      <c r="I26" s="1441"/>
      <c r="J26" s="1441"/>
      <c r="K26" s="1441"/>
      <c r="L26" s="1441"/>
      <c r="M26" s="1441"/>
      <c r="N26" s="1441"/>
      <c r="O26" s="1441"/>
      <c r="P26" s="1441"/>
      <c r="Q26" s="1442"/>
      <c r="R26" s="257"/>
    </row>
    <row r="27" spans="1:18" ht="15.75" customHeight="1">
      <c r="A27" s="193"/>
      <c r="B27" s="1441"/>
      <c r="C27" s="1441"/>
      <c r="D27" s="1442"/>
      <c r="E27" s="2106"/>
      <c r="F27" s="1441"/>
      <c r="G27" s="1441"/>
      <c r="H27" s="1441"/>
      <c r="I27" s="1441"/>
      <c r="J27" s="1441"/>
      <c r="K27" s="1441"/>
      <c r="L27" s="1441"/>
      <c r="M27" s="1441"/>
      <c r="N27" s="1441"/>
      <c r="O27" s="1441"/>
      <c r="P27" s="1441"/>
      <c r="Q27" s="1442"/>
      <c r="R27" s="257"/>
    </row>
    <row r="28" spans="1:18" ht="15.75" customHeight="1">
      <c r="A28" s="193"/>
      <c r="B28" s="1441"/>
      <c r="C28" s="1441"/>
      <c r="D28" s="1442"/>
      <c r="E28" s="2106"/>
      <c r="F28" s="1441"/>
      <c r="G28" s="1441"/>
      <c r="H28" s="1441"/>
      <c r="I28" s="1441"/>
      <c r="J28" s="1441"/>
      <c r="K28" s="1441"/>
      <c r="L28" s="1441"/>
      <c r="M28" s="1441"/>
      <c r="N28" s="1441"/>
      <c r="O28" s="1441"/>
      <c r="P28" s="1441"/>
      <c r="Q28" s="1442"/>
      <c r="R28" s="257"/>
    </row>
    <row r="29" spans="1:18" ht="15.75" customHeight="1">
      <c r="A29" s="193"/>
      <c r="B29" s="2108"/>
      <c r="C29" s="2108"/>
      <c r="D29" s="2109"/>
      <c r="E29" s="2111"/>
      <c r="F29" s="2108"/>
      <c r="G29" s="2108"/>
      <c r="H29" s="2108"/>
      <c r="I29" s="2108"/>
      <c r="J29" s="2108"/>
      <c r="K29" s="2108"/>
      <c r="L29" s="2108"/>
      <c r="M29" s="2108"/>
      <c r="N29" s="2108"/>
      <c r="O29" s="2108"/>
      <c r="P29" s="2108"/>
      <c r="Q29" s="2109"/>
      <c r="R29" s="257"/>
    </row>
    <row r="30" spans="1:18" ht="15.75" customHeight="1">
      <c r="A30" s="226" t="s">
        <v>132</v>
      </c>
      <c r="B30" s="2103"/>
      <c r="C30" s="2103"/>
      <c r="D30" s="2104"/>
      <c r="E30" s="2105"/>
      <c r="F30" s="2103"/>
      <c r="G30" s="2103"/>
      <c r="H30" s="2103"/>
      <c r="I30" s="2103"/>
      <c r="J30" s="2103"/>
      <c r="K30" s="2103"/>
      <c r="L30" s="2103"/>
      <c r="M30" s="2103"/>
      <c r="N30" s="2103"/>
      <c r="O30" s="2103"/>
      <c r="P30" s="2103"/>
      <c r="Q30" s="2104"/>
      <c r="R30" s="257"/>
    </row>
    <row r="31" spans="1:18" ht="15.75" customHeight="1">
      <c r="A31" s="193"/>
      <c r="B31" s="1441"/>
      <c r="C31" s="1441"/>
      <c r="D31" s="1442"/>
      <c r="E31" s="2106"/>
      <c r="F31" s="1441"/>
      <c r="G31" s="1441"/>
      <c r="H31" s="1441"/>
      <c r="I31" s="1441"/>
      <c r="J31" s="1441"/>
      <c r="K31" s="1441"/>
      <c r="L31" s="1441"/>
      <c r="M31" s="1441"/>
      <c r="N31" s="1441"/>
      <c r="O31" s="1441"/>
      <c r="P31" s="1441"/>
      <c r="Q31" s="1442"/>
      <c r="R31" s="257"/>
    </row>
    <row r="32" spans="1:18" ht="15.75" customHeight="1">
      <c r="A32" s="193"/>
      <c r="B32" s="1441"/>
      <c r="C32" s="1441"/>
      <c r="D32" s="1442"/>
      <c r="E32" s="2106"/>
      <c r="F32" s="1441"/>
      <c r="G32" s="1441"/>
      <c r="H32" s="1441"/>
      <c r="I32" s="1441"/>
      <c r="J32" s="1441"/>
      <c r="K32" s="1441"/>
      <c r="L32" s="1441"/>
      <c r="M32" s="1441"/>
      <c r="N32" s="1441"/>
      <c r="O32" s="1441"/>
      <c r="P32" s="1441"/>
      <c r="Q32" s="1442"/>
      <c r="R32" s="257"/>
    </row>
    <row r="33" spans="1:18" ht="15.75" customHeight="1">
      <c r="A33" s="193"/>
      <c r="B33" s="1441"/>
      <c r="C33" s="1441"/>
      <c r="D33" s="1442"/>
      <c r="E33" s="2106"/>
      <c r="F33" s="1441"/>
      <c r="G33" s="1441"/>
      <c r="H33" s="1441"/>
      <c r="I33" s="1441"/>
      <c r="J33" s="1441"/>
      <c r="K33" s="1441"/>
      <c r="L33" s="1441"/>
      <c r="M33" s="1441"/>
      <c r="N33" s="1441"/>
      <c r="O33" s="1441"/>
      <c r="P33" s="1441"/>
      <c r="Q33" s="1442"/>
      <c r="R33" s="257"/>
    </row>
    <row r="34" spans="1:18" ht="15.75" customHeight="1">
      <c r="A34" s="193"/>
      <c r="B34" s="1441"/>
      <c r="C34" s="1441"/>
      <c r="D34" s="1442"/>
      <c r="E34" s="2106"/>
      <c r="F34" s="1441"/>
      <c r="G34" s="1441"/>
      <c r="H34" s="1441"/>
      <c r="I34" s="1441"/>
      <c r="J34" s="1441"/>
      <c r="K34" s="1441"/>
      <c r="L34" s="1441"/>
      <c r="M34" s="1441"/>
      <c r="N34" s="1441"/>
      <c r="O34" s="1441"/>
      <c r="P34" s="1441"/>
      <c r="Q34" s="1442"/>
      <c r="R34" s="257"/>
    </row>
    <row r="35" spans="1:18" ht="15.75" customHeight="1">
      <c r="A35" s="193"/>
      <c r="B35" s="1441"/>
      <c r="C35" s="1441"/>
      <c r="D35" s="1442"/>
      <c r="E35" s="2106"/>
      <c r="F35" s="1441"/>
      <c r="G35" s="1441"/>
      <c r="H35" s="1441"/>
      <c r="I35" s="1441"/>
      <c r="J35" s="1441"/>
      <c r="K35" s="1441"/>
      <c r="L35" s="1441"/>
      <c r="M35" s="1441"/>
      <c r="N35" s="1441"/>
      <c r="O35" s="1441"/>
      <c r="P35" s="1441"/>
      <c r="Q35" s="1442"/>
      <c r="R35" s="257"/>
    </row>
    <row r="36" spans="1:18" ht="15.75" customHeight="1">
      <c r="A36" s="193"/>
      <c r="B36" s="1441"/>
      <c r="C36" s="1441"/>
      <c r="D36" s="1442"/>
      <c r="E36" s="2106"/>
      <c r="F36" s="1441"/>
      <c r="G36" s="1441"/>
      <c r="H36" s="1441"/>
      <c r="I36" s="1441"/>
      <c r="J36" s="1441"/>
      <c r="K36" s="1441"/>
      <c r="L36" s="1441"/>
      <c r="M36" s="1441"/>
      <c r="N36" s="1441"/>
      <c r="O36" s="1441"/>
      <c r="P36" s="1441"/>
      <c r="Q36" s="1442"/>
      <c r="R36" s="257"/>
    </row>
    <row r="37" spans="1:18" ht="15.75" customHeight="1">
      <c r="A37" s="228"/>
      <c r="B37" s="2108"/>
      <c r="C37" s="2108"/>
      <c r="D37" s="2109"/>
      <c r="E37" s="2111"/>
      <c r="F37" s="2108"/>
      <c r="G37" s="2108"/>
      <c r="H37" s="2108"/>
      <c r="I37" s="2108"/>
      <c r="J37" s="2108"/>
      <c r="K37" s="2108"/>
      <c r="L37" s="2108"/>
      <c r="M37" s="2108"/>
      <c r="N37" s="2108"/>
      <c r="O37" s="2108"/>
      <c r="P37" s="2108"/>
      <c r="Q37" s="2109"/>
      <c r="R37" s="257"/>
    </row>
    <row r="38" spans="1:18" ht="15.75" customHeight="1">
      <c r="A38" s="193" t="s">
        <v>133</v>
      </c>
      <c r="B38" s="2103"/>
      <c r="C38" s="2103"/>
      <c r="D38" s="2104"/>
      <c r="E38" s="2105"/>
      <c r="F38" s="2103"/>
      <c r="G38" s="2103"/>
      <c r="H38" s="2103"/>
      <c r="I38" s="2103"/>
      <c r="J38" s="2103"/>
      <c r="K38" s="2103"/>
      <c r="L38" s="2103"/>
      <c r="M38" s="2103"/>
      <c r="N38" s="2103"/>
      <c r="O38" s="2103"/>
      <c r="P38" s="2103"/>
      <c r="Q38" s="2104"/>
      <c r="R38" s="257"/>
    </row>
    <row r="39" spans="1:18" ht="15.75" customHeight="1">
      <c r="A39" s="156"/>
      <c r="B39" s="1441"/>
      <c r="C39" s="1441"/>
      <c r="D39" s="1442"/>
      <c r="E39" s="2106"/>
      <c r="F39" s="1441"/>
      <c r="G39" s="1441"/>
      <c r="H39" s="1441"/>
      <c r="I39" s="1441"/>
      <c r="J39" s="1441"/>
      <c r="K39" s="1441"/>
      <c r="L39" s="1441"/>
      <c r="M39" s="1441"/>
      <c r="N39" s="1441"/>
      <c r="O39" s="1441"/>
      <c r="P39" s="1441"/>
      <c r="Q39" s="1442"/>
      <c r="R39" s="257"/>
    </row>
    <row r="40" spans="1:18" ht="15.75" customHeight="1">
      <c r="A40" s="156"/>
      <c r="B40" s="1441"/>
      <c r="C40" s="1441"/>
      <c r="D40" s="1442"/>
      <c r="E40" s="2106"/>
      <c r="F40" s="1441"/>
      <c r="G40" s="1441"/>
      <c r="H40" s="1441"/>
      <c r="I40" s="1441"/>
      <c r="J40" s="1441"/>
      <c r="K40" s="1441"/>
      <c r="L40" s="1441"/>
      <c r="M40" s="1441"/>
      <c r="N40" s="1441"/>
      <c r="O40" s="1441"/>
      <c r="P40" s="1441"/>
      <c r="Q40" s="1442"/>
      <c r="R40" s="257"/>
    </row>
    <row r="41" spans="1:18" ht="15.75" customHeight="1">
      <c r="A41" s="156"/>
      <c r="B41" s="1441"/>
      <c r="C41" s="1441"/>
      <c r="D41" s="1442"/>
      <c r="E41" s="2106"/>
      <c r="F41" s="1441"/>
      <c r="G41" s="1441"/>
      <c r="H41" s="1441"/>
      <c r="I41" s="1441"/>
      <c r="J41" s="1441"/>
      <c r="K41" s="1441"/>
      <c r="L41" s="1441"/>
      <c r="M41" s="1441"/>
      <c r="N41" s="1441"/>
      <c r="O41" s="1441"/>
      <c r="P41" s="1441"/>
      <c r="Q41" s="1442"/>
      <c r="R41" s="257"/>
    </row>
    <row r="42" spans="1:18" ht="15.75" customHeight="1">
      <c r="A42" s="156"/>
      <c r="B42" s="1441"/>
      <c r="C42" s="1441"/>
      <c r="D42" s="1442"/>
      <c r="E42" s="2106"/>
      <c r="F42" s="1441"/>
      <c r="G42" s="1441"/>
      <c r="H42" s="1441"/>
      <c r="I42" s="1441"/>
      <c r="J42" s="1441"/>
      <c r="K42" s="1441"/>
      <c r="L42" s="1441"/>
      <c r="M42" s="1441"/>
      <c r="N42" s="1441"/>
      <c r="O42" s="1441"/>
      <c r="P42" s="1441"/>
      <c r="Q42" s="1442"/>
      <c r="R42" s="257"/>
    </row>
    <row r="43" spans="1:18" ht="15.75" customHeight="1">
      <c r="A43" s="156"/>
      <c r="B43" s="1441"/>
      <c r="C43" s="1441"/>
      <c r="D43" s="1442"/>
      <c r="E43" s="2106"/>
      <c r="F43" s="1441"/>
      <c r="G43" s="1441"/>
      <c r="H43" s="1441"/>
      <c r="I43" s="1441"/>
      <c r="J43" s="1441"/>
      <c r="K43" s="1441"/>
      <c r="L43" s="1441"/>
      <c r="M43" s="1441"/>
      <c r="N43" s="1441"/>
      <c r="O43" s="1441"/>
      <c r="P43" s="1441"/>
      <c r="Q43" s="1442"/>
      <c r="R43" s="257"/>
    </row>
    <row r="44" spans="1:18" ht="15.75" customHeight="1">
      <c r="A44" s="156"/>
      <c r="B44" s="1441"/>
      <c r="C44" s="1441"/>
      <c r="D44" s="1442"/>
      <c r="E44" s="2106"/>
      <c r="F44" s="1441"/>
      <c r="G44" s="1441"/>
      <c r="H44" s="1441"/>
      <c r="I44" s="1441"/>
      <c r="J44" s="1441"/>
      <c r="K44" s="1441"/>
      <c r="L44" s="1441"/>
      <c r="M44" s="1441"/>
      <c r="N44" s="1441"/>
      <c r="O44" s="1441"/>
      <c r="P44" s="1441"/>
      <c r="Q44" s="1442"/>
      <c r="R44" s="257"/>
    </row>
    <row r="45" spans="1:18" ht="15.75" customHeight="1">
      <c r="A45" s="156"/>
      <c r="B45" s="1441"/>
      <c r="C45" s="1441"/>
      <c r="D45" s="1442"/>
      <c r="E45" s="2106"/>
      <c r="F45" s="1441"/>
      <c r="G45" s="1441"/>
      <c r="H45" s="1441"/>
      <c r="I45" s="1441"/>
      <c r="J45" s="1441"/>
      <c r="K45" s="1441"/>
      <c r="L45" s="1441"/>
      <c r="M45" s="1441"/>
      <c r="N45" s="1441"/>
      <c r="O45" s="1441"/>
      <c r="P45" s="1441"/>
      <c r="Q45" s="1442"/>
      <c r="R45" s="257"/>
    </row>
    <row r="46" spans="1:18" ht="15.75" customHeight="1">
      <c r="A46" s="156"/>
      <c r="B46" s="1441"/>
      <c r="C46" s="1441"/>
      <c r="D46" s="1442"/>
      <c r="E46" s="2106"/>
      <c r="F46" s="1441"/>
      <c r="G46" s="1441"/>
      <c r="H46" s="1441"/>
      <c r="I46" s="1441"/>
      <c r="J46" s="1441"/>
      <c r="K46" s="1441"/>
      <c r="L46" s="1441"/>
      <c r="M46" s="1441"/>
      <c r="N46" s="1441"/>
      <c r="O46" s="1441"/>
      <c r="P46" s="1441"/>
      <c r="Q46" s="1442"/>
      <c r="R46" s="257"/>
    </row>
    <row r="47" spans="1:18" ht="15.75" customHeight="1">
      <c r="A47" s="156"/>
      <c r="B47" s="1441"/>
      <c r="C47" s="1441"/>
      <c r="D47" s="1442"/>
      <c r="E47" s="2106"/>
      <c r="F47" s="1441"/>
      <c r="G47" s="1441"/>
      <c r="H47" s="1441"/>
      <c r="I47" s="1441"/>
      <c r="J47" s="1441"/>
      <c r="K47" s="1441"/>
      <c r="L47" s="1441"/>
      <c r="M47" s="1441"/>
      <c r="N47" s="1441"/>
      <c r="O47" s="1441"/>
      <c r="P47" s="1441"/>
      <c r="Q47" s="1442"/>
      <c r="R47" s="257"/>
    </row>
    <row r="48" spans="1:18" ht="15.75" customHeight="1">
      <c r="A48" s="165"/>
      <c r="B48" s="1444"/>
      <c r="C48" s="1444"/>
      <c r="D48" s="1445"/>
      <c r="E48" s="2107"/>
      <c r="F48" s="1444"/>
      <c r="G48" s="1444"/>
      <c r="H48" s="1444"/>
      <c r="I48" s="1444"/>
      <c r="J48" s="1444"/>
      <c r="K48" s="1444"/>
      <c r="L48" s="1444"/>
      <c r="M48" s="1444"/>
      <c r="N48" s="1444"/>
      <c r="O48" s="1444"/>
      <c r="P48" s="1444"/>
      <c r="Q48" s="1445"/>
      <c r="R48" s="257"/>
    </row>
    <row r="49" ht="15.75" customHeight="1"/>
    <row r="50" ht="15.75" customHeight="1"/>
    <row r="51" ht="15.75" customHeight="1"/>
  </sheetData>
  <mergeCells count="19">
    <mergeCell ref="A6:E7"/>
    <mergeCell ref="K9:P9"/>
    <mergeCell ref="A1:F1"/>
    <mergeCell ref="B30:D37"/>
    <mergeCell ref="E30:Q37"/>
    <mergeCell ref="A2:Q2"/>
    <mergeCell ref="A3:Q3"/>
    <mergeCell ref="A15:Q15"/>
    <mergeCell ref="A12:Q13"/>
    <mergeCell ref="B38:D48"/>
    <mergeCell ref="E38:Q48"/>
    <mergeCell ref="A17:D17"/>
    <mergeCell ref="E17:Q17"/>
    <mergeCell ref="B22:D29"/>
    <mergeCell ref="E22:Q29"/>
    <mergeCell ref="A20:Q20"/>
    <mergeCell ref="A21:D21"/>
    <mergeCell ref="A18:D19"/>
    <mergeCell ref="E18:Q19"/>
  </mergeCells>
  <phoneticPr fontId="2"/>
  <printOptions horizontalCentered="1"/>
  <pageMargins left="0.70866141732283472" right="0.70866141732283472" top="0.74803149606299213" bottom="0.55118110236220474" header="0.31496062992125984" footer="0.31496062992125984"/>
  <pageSetup paperSize="9" scale="99" orientation="portrait" blackAndWhite="1"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3"/>
    <pageSetUpPr fitToPage="1"/>
  </sheetPr>
  <dimension ref="A1:T52"/>
  <sheetViews>
    <sheetView view="pageBreakPreview" zoomScaleNormal="100" zoomScaleSheetLayoutView="100" workbookViewId="0">
      <selection activeCell="Q9" sqref="Q9"/>
    </sheetView>
  </sheetViews>
  <sheetFormatPr defaultColWidth="9" defaultRowHeight="13"/>
  <cols>
    <col min="1" max="17" width="5.08984375" style="4" customWidth="1"/>
    <col min="18" max="18" width="5.08984375" style="190" customWidth="1"/>
    <col min="19" max="16384" width="9" style="4"/>
  </cols>
  <sheetData>
    <row r="1" spans="1:20" ht="15.75" customHeight="1">
      <c r="A1" s="1392" t="str">
        <f>CONCATENATE("（様式－",発注者入力シート!E53,"）")</f>
        <v>（様式－１９）</v>
      </c>
      <c r="B1" s="1392"/>
      <c r="C1" s="1392"/>
      <c r="D1" s="1392"/>
      <c r="E1" s="1392"/>
      <c r="F1" s="1392"/>
      <c r="S1" s="4" t="s">
        <v>393</v>
      </c>
    </row>
    <row r="2" spans="1:20" ht="15.75" customHeight="1">
      <c r="A2" s="2058" t="s">
        <v>1274</v>
      </c>
      <c r="B2" s="2058"/>
      <c r="C2" s="2058"/>
      <c r="D2" s="2058"/>
      <c r="E2" s="2058"/>
      <c r="F2" s="2058"/>
      <c r="G2" s="2058"/>
      <c r="H2" s="2058"/>
      <c r="I2" s="2058"/>
      <c r="J2" s="2058"/>
      <c r="K2" s="2058"/>
      <c r="L2" s="2058"/>
      <c r="M2" s="2058"/>
      <c r="N2" s="2058"/>
      <c r="O2" s="2058"/>
      <c r="P2" s="2058"/>
      <c r="Q2" s="2058"/>
      <c r="R2" s="276"/>
      <c r="S2" s="4" t="s">
        <v>394</v>
      </c>
    </row>
    <row r="3" spans="1:20" ht="15.75" customHeight="1">
      <c r="A3" s="1495" t="s">
        <v>565</v>
      </c>
      <c r="B3" s="1495"/>
      <c r="C3" s="1495"/>
      <c r="D3" s="1495"/>
      <c r="E3" s="1495"/>
      <c r="F3" s="1495"/>
      <c r="G3" s="1495"/>
      <c r="H3" s="1495"/>
      <c r="I3" s="1495"/>
      <c r="J3" s="1495"/>
      <c r="K3" s="1495"/>
      <c r="L3" s="1495"/>
      <c r="M3" s="1495"/>
      <c r="N3" s="1495"/>
      <c r="O3" s="1495"/>
      <c r="P3" s="1495"/>
      <c r="Q3" s="1495"/>
      <c r="R3" s="272"/>
      <c r="S3" s="147"/>
      <c r="T3" s="4" t="s">
        <v>404</v>
      </c>
    </row>
    <row r="4" spans="1:20" ht="15.75" customHeight="1">
      <c r="A4" s="208"/>
      <c r="B4" s="208"/>
      <c r="C4" s="208"/>
      <c r="D4" s="208"/>
      <c r="E4" s="208"/>
      <c r="F4" s="208"/>
      <c r="G4" s="208"/>
      <c r="H4" s="208"/>
      <c r="I4" s="208"/>
      <c r="J4" s="208"/>
      <c r="K4" s="208"/>
      <c r="L4" s="208"/>
      <c r="M4" s="208"/>
      <c r="N4" s="208"/>
      <c r="O4" s="208"/>
      <c r="P4" s="208"/>
      <c r="Q4" s="208"/>
      <c r="R4" s="272"/>
      <c r="S4" s="135"/>
      <c r="T4" s="4" t="s">
        <v>396</v>
      </c>
    </row>
    <row r="5" spans="1:20" ht="15.75" customHeight="1">
      <c r="A5" s="4" t="s">
        <v>53</v>
      </c>
      <c r="S5" s="190"/>
    </row>
    <row r="6" spans="1:20" ht="15.75" customHeight="1">
      <c r="A6" s="2059"/>
      <c r="B6" s="2059"/>
      <c r="C6" s="2059"/>
      <c r="D6" s="2059"/>
      <c r="E6" s="2059"/>
      <c r="F6" s="4" t="s">
        <v>134</v>
      </c>
      <c r="S6" s="4" t="s">
        <v>397</v>
      </c>
    </row>
    <row r="7" spans="1:20" ht="15.75" customHeight="1">
      <c r="S7" s="137"/>
      <c r="T7" s="4" t="s">
        <v>398</v>
      </c>
    </row>
    <row r="8" spans="1:20" ht="15.75" customHeight="1">
      <c r="K8" s="4" t="s">
        <v>77</v>
      </c>
      <c r="S8" s="138"/>
      <c r="T8" s="4" t="s">
        <v>396</v>
      </c>
    </row>
    <row r="9" spans="1:20" ht="15.75" customHeight="1">
      <c r="K9" s="2059"/>
      <c r="L9" s="2059"/>
      <c r="M9" s="2059"/>
      <c r="N9" s="2059"/>
      <c r="O9" s="2059"/>
      <c r="P9" s="2059"/>
      <c r="S9" s="190"/>
      <c r="T9" s="190"/>
    </row>
    <row r="10" spans="1:20" ht="15.75" customHeight="1">
      <c r="K10" s="2059"/>
      <c r="L10" s="2059"/>
      <c r="M10" s="2059"/>
      <c r="N10" s="2059"/>
      <c r="O10" s="2059"/>
      <c r="P10" s="2059"/>
      <c r="S10" s="149" t="s">
        <v>399</v>
      </c>
    </row>
    <row r="11" spans="1:20" ht="15.75" customHeight="1">
      <c r="S11" s="149" t="s">
        <v>400</v>
      </c>
    </row>
    <row r="12" spans="1:20" ht="15.75" customHeight="1">
      <c r="A12" s="2101" t="s">
        <v>1275</v>
      </c>
      <c r="B12" s="2101"/>
      <c r="C12" s="2101"/>
      <c r="D12" s="2101"/>
      <c r="E12" s="2101"/>
      <c r="F12" s="2101"/>
      <c r="G12" s="2101"/>
      <c r="H12" s="2101"/>
      <c r="I12" s="2101"/>
      <c r="J12" s="2101"/>
      <c r="K12" s="2101"/>
      <c r="L12" s="2101"/>
      <c r="M12" s="2101"/>
      <c r="N12" s="2101"/>
      <c r="O12" s="2101"/>
      <c r="P12" s="2101"/>
      <c r="Q12" s="2101"/>
      <c r="R12" s="212"/>
    </row>
    <row r="13" spans="1:20" ht="15.75" customHeight="1">
      <c r="A13" s="2101"/>
      <c r="B13" s="2101"/>
      <c r="C13" s="2101"/>
      <c r="D13" s="2101"/>
      <c r="E13" s="2101"/>
      <c r="F13" s="2101"/>
      <c r="G13" s="2101"/>
      <c r="H13" s="2101"/>
      <c r="I13" s="2101"/>
      <c r="J13" s="2101"/>
      <c r="K13" s="2101"/>
      <c r="L13" s="2101"/>
      <c r="M13" s="2101"/>
      <c r="N13" s="2101"/>
      <c r="O13" s="2101"/>
      <c r="P13" s="2101"/>
      <c r="Q13" s="2101"/>
      <c r="R13" s="212"/>
    </row>
    <row r="14" spans="1:20" ht="15.75" customHeight="1"/>
    <row r="15" spans="1:20" ht="15.75" customHeight="1">
      <c r="A15" s="1384" t="s">
        <v>55</v>
      </c>
      <c r="B15" s="1384"/>
      <c r="C15" s="1384"/>
      <c r="D15" s="1384"/>
      <c r="E15" s="1384"/>
      <c r="F15" s="1384"/>
      <c r="G15" s="1384"/>
      <c r="H15" s="1384"/>
      <c r="I15" s="1384"/>
      <c r="J15" s="1384"/>
      <c r="K15" s="1384"/>
      <c r="L15" s="1384"/>
      <c r="M15" s="1384"/>
      <c r="N15" s="1384"/>
      <c r="O15" s="1384"/>
      <c r="P15" s="1384"/>
      <c r="Q15" s="1384"/>
      <c r="R15" s="260"/>
    </row>
    <row r="16" spans="1:20" ht="15.75" customHeight="1"/>
    <row r="17" spans="1:18" ht="15.75" customHeight="1">
      <c r="A17" s="1429" t="s">
        <v>56</v>
      </c>
      <c r="B17" s="1429"/>
      <c r="C17" s="1429"/>
      <c r="D17" s="1429"/>
      <c r="E17" s="2055">
        <f>発注者入力シート!C7</f>
        <v>45316</v>
      </c>
      <c r="F17" s="2056"/>
      <c r="G17" s="2056"/>
      <c r="H17" s="2056"/>
      <c r="I17" s="2056"/>
      <c r="J17" s="2056"/>
      <c r="K17" s="2056"/>
      <c r="L17" s="2056"/>
      <c r="M17" s="2056"/>
      <c r="N17" s="2056"/>
      <c r="O17" s="2056"/>
      <c r="P17" s="2056"/>
      <c r="Q17" s="2057"/>
      <c r="R17" s="140"/>
    </row>
    <row r="18" spans="1:18" ht="15.75" customHeight="1">
      <c r="A18" s="1446" t="s">
        <v>26</v>
      </c>
      <c r="B18" s="1447"/>
      <c r="C18" s="1447"/>
      <c r="D18" s="1447"/>
      <c r="E18" s="2060" t="str">
        <f>発注者入力シート!C10</f>
        <v>三代浄水場　中央監視システム更新工事</v>
      </c>
      <c r="F18" s="2061"/>
      <c r="G18" s="2061"/>
      <c r="H18" s="2061"/>
      <c r="I18" s="2061"/>
      <c r="J18" s="2061"/>
      <c r="K18" s="2061"/>
      <c r="L18" s="2061"/>
      <c r="M18" s="2061"/>
      <c r="N18" s="2061"/>
      <c r="O18" s="2061"/>
      <c r="P18" s="2061"/>
      <c r="Q18" s="2062"/>
      <c r="R18" s="259"/>
    </row>
    <row r="19" spans="1:18" ht="15.75" customHeight="1">
      <c r="A19" s="1449"/>
      <c r="B19" s="1450"/>
      <c r="C19" s="1450"/>
      <c r="D19" s="1450"/>
      <c r="E19" s="2063"/>
      <c r="F19" s="2064"/>
      <c r="G19" s="2064"/>
      <c r="H19" s="2064"/>
      <c r="I19" s="2064"/>
      <c r="J19" s="2064"/>
      <c r="K19" s="2064"/>
      <c r="L19" s="2064"/>
      <c r="M19" s="2064"/>
      <c r="N19" s="2064"/>
      <c r="O19" s="2064"/>
      <c r="P19" s="2064"/>
      <c r="Q19" s="2065"/>
      <c r="R19" s="259"/>
    </row>
    <row r="20" spans="1:18" ht="15.75" customHeight="1">
      <c r="A20" s="1452" t="s">
        <v>566</v>
      </c>
      <c r="B20" s="1453"/>
      <c r="C20" s="1453"/>
      <c r="D20" s="1453"/>
      <c r="E20" s="1453"/>
      <c r="F20" s="1453"/>
      <c r="G20" s="1453"/>
      <c r="H20" s="1453"/>
      <c r="I20" s="1453"/>
      <c r="J20" s="1453"/>
      <c r="K20" s="1453"/>
      <c r="L20" s="1453"/>
      <c r="M20" s="1453"/>
      <c r="N20" s="1453"/>
      <c r="O20" s="1453"/>
      <c r="P20" s="1453"/>
      <c r="Q20" s="1454"/>
      <c r="R20" s="141"/>
    </row>
    <row r="21" spans="1:18" ht="15.75" customHeight="1">
      <c r="A21" s="1472" t="s">
        <v>567</v>
      </c>
      <c r="B21" s="1479"/>
      <c r="C21" s="1479"/>
      <c r="D21" s="1473"/>
      <c r="E21" s="1472" t="s">
        <v>80</v>
      </c>
      <c r="F21" s="1479"/>
      <c r="G21" s="1479"/>
      <c r="H21" s="1479"/>
      <c r="I21" s="1479"/>
      <c r="J21" s="1479"/>
      <c r="K21" s="1479"/>
      <c r="L21" s="1479"/>
      <c r="M21" s="1479"/>
      <c r="N21" s="1479"/>
      <c r="O21" s="1479"/>
      <c r="P21" s="1479"/>
      <c r="Q21" s="1473"/>
      <c r="R21" s="141"/>
    </row>
    <row r="22" spans="1:18" ht="15.75" customHeight="1">
      <c r="A22" s="193" t="s">
        <v>131</v>
      </c>
      <c r="B22" s="1409"/>
      <c r="C22" s="1409"/>
      <c r="D22" s="1410"/>
      <c r="E22" s="1408"/>
      <c r="F22" s="1409"/>
      <c r="G22" s="1409"/>
      <c r="H22" s="1409"/>
      <c r="I22" s="1409"/>
      <c r="J22" s="1409"/>
      <c r="K22" s="1409"/>
      <c r="L22" s="1409"/>
      <c r="M22" s="1409"/>
      <c r="N22" s="1409"/>
      <c r="O22" s="1409"/>
      <c r="P22" s="1409"/>
      <c r="Q22" s="1410"/>
      <c r="R22" s="257"/>
    </row>
    <row r="23" spans="1:18" ht="15.75" customHeight="1">
      <c r="A23" s="193"/>
      <c r="B23" s="1412"/>
      <c r="C23" s="1412"/>
      <c r="D23" s="1413"/>
      <c r="E23" s="1411"/>
      <c r="F23" s="1412"/>
      <c r="G23" s="1412"/>
      <c r="H23" s="1412"/>
      <c r="I23" s="1412"/>
      <c r="J23" s="1412"/>
      <c r="K23" s="1412"/>
      <c r="L23" s="1412"/>
      <c r="M23" s="1412"/>
      <c r="N23" s="1412"/>
      <c r="O23" s="1412"/>
      <c r="P23" s="1412"/>
      <c r="Q23" s="1413"/>
      <c r="R23" s="257"/>
    </row>
    <row r="24" spans="1:18" ht="15.75" customHeight="1">
      <c r="A24" s="193"/>
      <c r="B24" s="1412"/>
      <c r="C24" s="1412"/>
      <c r="D24" s="1413"/>
      <c r="E24" s="1411"/>
      <c r="F24" s="1412"/>
      <c r="G24" s="1412"/>
      <c r="H24" s="1412"/>
      <c r="I24" s="1412"/>
      <c r="J24" s="1412"/>
      <c r="K24" s="1412"/>
      <c r="L24" s="1412"/>
      <c r="M24" s="1412"/>
      <c r="N24" s="1412"/>
      <c r="O24" s="1412"/>
      <c r="P24" s="1412"/>
      <c r="Q24" s="1413"/>
      <c r="R24" s="257"/>
    </row>
    <row r="25" spans="1:18" ht="15.75" customHeight="1">
      <c r="A25" s="193"/>
      <c r="B25" s="1412"/>
      <c r="C25" s="1412"/>
      <c r="D25" s="1413"/>
      <c r="E25" s="1411"/>
      <c r="F25" s="1412"/>
      <c r="G25" s="1412"/>
      <c r="H25" s="1412"/>
      <c r="I25" s="1412"/>
      <c r="J25" s="1412"/>
      <c r="K25" s="1412"/>
      <c r="L25" s="1412"/>
      <c r="M25" s="1412"/>
      <c r="N25" s="1412"/>
      <c r="O25" s="1412"/>
      <c r="P25" s="1412"/>
      <c r="Q25" s="1413"/>
      <c r="R25" s="257"/>
    </row>
    <row r="26" spans="1:18" ht="15.75" customHeight="1">
      <c r="A26" s="193"/>
      <c r="B26" s="1412"/>
      <c r="C26" s="1412"/>
      <c r="D26" s="1413"/>
      <c r="E26" s="1411"/>
      <c r="F26" s="1412"/>
      <c r="G26" s="1412"/>
      <c r="H26" s="1412"/>
      <c r="I26" s="1412"/>
      <c r="J26" s="1412"/>
      <c r="K26" s="1412"/>
      <c r="L26" s="1412"/>
      <c r="M26" s="1412"/>
      <c r="N26" s="1412"/>
      <c r="O26" s="1412"/>
      <c r="P26" s="1412"/>
      <c r="Q26" s="1413"/>
      <c r="R26" s="257"/>
    </row>
    <row r="27" spans="1:18" ht="15.75" customHeight="1">
      <c r="A27" s="193"/>
      <c r="B27" s="1412"/>
      <c r="C27" s="1412"/>
      <c r="D27" s="1413"/>
      <c r="E27" s="1411"/>
      <c r="F27" s="1412"/>
      <c r="G27" s="1412"/>
      <c r="H27" s="1412"/>
      <c r="I27" s="1412"/>
      <c r="J27" s="1412"/>
      <c r="K27" s="1412"/>
      <c r="L27" s="1412"/>
      <c r="M27" s="1412"/>
      <c r="N27" s="1412"/>
      <c r="O27" s="1412"/>
      <c r="P27" s="1412"/>
      <c r="Q27" s="1413"/>
      <c r="R27" s="257"/>
    </row>
    <row r="28" spans="1:18" ht="15.75" customHeight="1">
      <c r="A28" s="193"/>
      <c r="B28" s="1412"/>
      <c r="C28" s="1412"/>
      <c r="D28" s="1413"/>
      <c r="E28" s="1411"/>
      <c r="F28" s="1412"/>
      <c r="G28" s="1412"/>
      <c r="H28" s="1412"/>
      <c r="I28" s="1412"/>
      <c r="J28" s="1412"/>
      <c r="K28" s="1412"/>
      <c r="L28" s="1412"/>
      <c r="M28" s="1412"/>
      <c r="N28" s="1412"/>
      <c r="O28" s="1412"/>
      <c r="P28" s="1412"/>
      <c r="Q28" s="1413"/>
      <c r="R28" s="257"/>
    </row>
    <row r="29" spans="1:18" ht="15.75" customHeight="1">
      <c r="A29" s="193"/>
      <c r="B29" s="2087"/>
      <c r="C29" s="2087"/>
      <c r="D29" s="2088"/>
      <c r="E29" s="2086"/>
      <c r="F29" s="2087"/>
      <c r="G29" s="2087"/>
      <c r="H29" s="2087"/>
      <c r="I29" s="2087"/>
      <c r="J29" s="2087"/>
      <c r="K29" s="2087"/>
      <c r="L29" s="2087"/>
      <c r="M29" s="2087"/>
      <c r="N29" s="2087"/>
      <c r="O29" s="2087"/>
      <c r="P29" s="2087"/>
      <c r="Q29" s="2088"/>
      <c r="R29" s="257"/>
    </row>
    <row r="30" spans="1:18" ht="15.75" customHeight="1">
      <c r="A30" s="226" t="s">
        <v>132</v>
      </c>
      <c r="B30" s="2089"/>
      <c r="C30" s="2089"/>
      <c r="D30" s="2090"/>
      <c r="E30" s="2091"/>
      <c r="F30" s="2089"/>
      <c r="G30" s="2089"/>
      <c r="H30" s="2089"/>
      <c r="I30" s="2089"/>
      <c r="J30" s="2089"/>
      <c r="K30" s="2089"/>
      <c r="L30" s="2089"/>
      <c r="M30" s="2089"/>
      <c r="N30" s="2089"/>
      <c r="O30" s="2089"/>
      <c r="P30" s="2089"/>
      <c r="Q30" s="2090"/>
      <c r="R30" s="257"/>
    </row>
    <row r="31" spans="1:18" ht="15.75" customHeight="1">
      <c r="A31" s="193"/>
      <c r="B31" s="1412"/>
      <c r="C31" s="1412"/>
      <c r="D31" s="1413"/>
      <c r="E31" s="1411"/>
      <c r="F31" s="1412"/>
      <c r="G31" s="1412"/>
      <c r="H31" s="1412"/>
      <c r="I31" s="1412"/>
      <c r="J31" s="1412"/>
      <c r="K31" s="1412"/>
      <c r="L31" s="1412"/>
      <c r="M31" s="1412"/>
      <c r="N31" s="1412"/>
      <c r="O31" s="1412"/>
      <c r="P31" s="1412"/>
      <c r="Q31" s="1413"/>
      <c r="R31" s="257"/>
    </row>
    <row r="32" spans="1:18" ht="15.75" customHeight="1">
      <c r="A32" s="193"/>
      <c r="B32" s="1412"/>
      <c r="C32" s="1412"/>
      <c r="D32" s="1413"/>
      <c r="E32" s="1411"/>
      <c r="F32" s="1412"/>
      <c r="G32" s="1412"/>
      <c r="H32" s="1412"/>
      <c r="I32" s="1412"/>
      <c r="J32" s="1412"/>
      <c r="K32" s="1412"/>
      <c r="L32" s="1412"/>
      <c r="M32" s="1412"/>
      <c r="N32" s="1412"/>
      <c r="O32" s="1412"/>
      <c r="P32" s="1412"/>
      <c r="Q32" s="1413"/>
      <c r="R32" s="257"/>
    </row>
    <row r="33" spans="1:18" ht="15.75" customHeight="1">
      <c r="A33" s="193"/>
      <c r="B33" s="1412"/>
      <c r="C33" s="1412"/>
      <c r="D33" s="1413"/>
      <c r="E33" s="1411"/>
      <c r="F33" s="1412"/>
      <c r="G33" s="1412"/>
      <c r="H33" s="1412"/>
      <c r="I33" s="1412"/>
      <c r="J33" s="1412"/>
      <c r="K33" s="1412"/>
      <c r="L33" s="1412"/>
      <c r="M33" s="1412"/>
      <c r="N33" s="1412"/>
      <c r="O33" s="1412"/>
      <c r="P33" s="1412"/>
      <c r="Q33" s="1413"/>
      <c r="R33" s="257"/>
    </row>
    <row r="34" spans="1:18" ht="15.75" customHeight="1">
      <c r="A34" s="193"/>
      <c r="B34" s="1412"/>
      <c r="C34" s="1412"/>
      <c r="D34" s="1413"/>
      <c r="E34" s="1411"/>
      <c r="F34" s="1412"/>
      <c r="G34" s="1412"/>
      <c r="H34" s="1412"/>
      <c r="I34" s="1412"/>
      <c r="J34" s="1412"/>
      <c r="K34" s="1412"/>
      <c r="L34" s="1412"/>
      <c r="M34" s="1412"/>
      <c r="N34" s="1412"/>
      <c r="O34" s="1412"/>
      <c r="P34" s="1412"/>
      <c r="Q34" s="1413"/>
      <c r="R34" s="257"/>
    </row>
    <row r="35" spans="1:18" ht="15.75" customHeight="1">
      <c r="A35" s="193"/>
      <c r="B35" s="1412"/>
      <c r="C35" s="1412"/>
      <c r="D35" s="1413"/>
      <c r="E35" s="1411"/>
      <c r="F35" s="1412"/>
      <c r="G35" s="1412"/>
      <c r="H35" s="1412"/>
      <c r="I35" s="1412"/>
      <c r="J35" s="1412"/>
      <c r="K35" s="1412"/>
      <c r="L35" s="1412"/>
      <c r="M35" s="1412"/>
      <c r="N35" s="1412"/>
      <c r="O35" s="1412"/>
      <c r="P35" s="1412"/>
      <c r="Q35" s="1413"/>
      <c r="R35" s="257"/>
    </row>
    <row r="36" spans="1:18" ht="15.75" customHeight="1">
      <c r="A36" s="193"/>
      <c r="B36" s="1412"/>
      <c r="C36" s="1412"/>
      <c r="D36" s="1413"/>
      <c r="E36" s="1411"/>
      <c r="F36" s="1412"/>
      <c r="G36" s="1412"/>
      <c r="H36" s="1412"/>
      <c r="I36" s="1412"/>
      <c r="J36" s="1412"/>
      <c r="K36" s="1412"/>
      <c r="L36" s="1412"/>
      <c r="M36" s="1412"/>
      <c r="N36" s="1412"/>
      <c r="O36" s="1412"/>
      <c r="P36" s="1412"/>
      <c r="Q36" s="1413"/>
      <c r="R36" s="257"/>
    </row>
    <row r="37" spans="1:18" ht="15.75" customHeight="1">
      <c r="A37" s="228"/>
      <c r="B37" s="2087"/>
      <c r="C37" s="2087"/>
      <c r="D37" s="2088"/>
      <c r="E37" s="2086"/>
      <c r="F37" s="2087"/>
      <c r="G37" s="2087"/>
      <c r="H37" s="2087"/>
      <c r="I37" s="2087"/>
      <c r="J37" s="2087"/>
      <c r="K37" s="2087"/>
      <c r="L37" s="2087"/>
      <c r="M37" s="2087"/>
      <c r="N37" s="2087"/>
      <c r="O37" s="2087"/>
      <c r="P37" s="2087"/>
      <c r="Q37" s="2088"/>
      <c r="R37" s="257"/>
    </row>
    <row r="38" spans="1:18" ht="15.75" customHeight="1">
      <c r="A38" s="193" t="s">
        <v>133</v>
      </c>
      <c r="B38" s="2089"/>
      <c r="C38" s="2089"/>
      <c r="D38" s="2090"/>
      <c r="E38" s="2091"/>
      <c r="F38" s="2089"/>
      <c r="G38" s="2089"/>
      <c r="H38" s="2089"/>
      <c r="I38" s="2089"/>
      <c r="J38" s="2089"/>
      <c r="K38" s="2089"/>
      <c r="L38" s="2089"/>
      <c r="M38" s="2089"/>
      <c r="N38" s="2089"/>
      <c r="O38" s="2089"/>
      <c r="P38" s="2089"/>
      <c r="Q38" s="2090"/>
      <c r="R38" s="257"/>
    </row>
    <row r="39" spans="1:18" ht="15.75" customHeight="1">
      <c r="A39" s="193"/>
      <c r="B39" s="1412"/>
      <c r="C39" s="1412"/>
      <c r="D39" s="1413"/>
      <c r="E39" s="1411"/>
      <c r="F39" s="1412"/>
      <c r="G39" s="1412"/>
      <c r="H39" s="1412"/>
      <c r="I39" s="1412"/>
      <c r="J39" s="1412"/>
      <c r="K39" s="1412"/>
      <c r="L39" s="1412"/>
      <c r="M39" s="1412"/>
      <c r="N39" s="1412"/>
      <c r="O39" s="1412"/>
      <c r="P39" s="1412"/>
      <c r="Q39" s="1413"/>
      <c r="R39" s="257"/>
    </row>
    <row r="40" spans="1:18" ht="15.75" customHeight="1">
      <c r="A40" s="156"/>
      <c r="B40" s="1412"/>
      <c r="C40" s="1412"/>
      <c r="D40" s="1413"/>
      <c r="E40" s="1411"/>
      <c r="F40" s="1412"/>
      <c r="G40" s="1412"/>
      <c r="H40" s="1412"/>
      <c r="I40" s="1412"/>
      <c r="J40" s="1412"/>
      <c r="K40" s="1412"/>
      <c r="L40" s="1412"/>
      <c r="M40" s="1412"/>
      <c r="N40" s="1412"/>
      <c r="O40" s="1412"/>
      <c r="P40" s="1412"/>
      <c r="Q40" s="1413"/>
      <c r="R40" s="257"/>
    </row>
    <row r="41" spans="1:18" ht="15.75" customHeight="1">
      <c r="A41" s="156"/>
      <c r="B41" s="1412"/>
      <c r="C41" s="1412"/>
      <c r="D41" s="1413"/>
      <c r="E41" s="1411"/>
      <c r="F41" s="1412"/>
      <c r="G41" s="1412"/>
      <c r="H41" s="1412"/>
      <c r="I41" s="1412"/>
      <c r="J41" s="1412"/>
      <c r="K41" s="1412"/>
      <c r="L41" s="1412"/>
      <c r="M41" s="1412"/>
      <c r="N41" s="1412"/>
      <c r="O41" s="1412"/>
      <c r="P41" s="1412"/>
      <c r="Q41" s="1413"/>
      <c r="R41" s="257"/>
    </row>
    <row r="42" spans="1:18" ht="15.75" customHeight="1">
      <c r="A42" s="156"/>
      <c r="B42" s="1412"/>
      <c r="C42" s="1412"/>
      <c r="D42" s="1413"/>
      <c r="E42" s="1411"/>
      <c r="F42" s="1412"/>
      <c r="G42" s="1412"/>
      <c r="H42" s="1412"/>
      <c r="I42" s="1412"/>
      <c r="J42" s="1412"/>
      <c r="K42" s="1412"/>
      <c r="L42" s="1412"/>
      <c r="M42" s="1412"/>
      <c r="N42" s="1412"/>
      <c r="O42" s="1412"/>
      <c r="P42" s="1412"/>
      <c r="Q42" s="1413"/>
      <c r="R42" s="257"/>
    </row>
    <row r="43" spans="1:18" ht="15.75" customHeight="1">
      <c r="A43" s="156"/>
      <c r="B43" s="1412"/>
      <c r="C43" s="1412"/>
      <c r="D43" s="1413"/>
      <c r="E43" s="1411"/>
      <c r="F43" s="1412"/>
      <c r="G43" s="1412"/>
      <c r="H43" s="1412"/>
      <c r="I43" s="1412"/>
      <c r="J43" s="1412"/>
      <c r="K43" s="1412"/>
      <c r="L43" s="1412"/>
      <c r="M43" s="1412"/>
      <c r="N43" s="1412"/>
      <c r="O43" s="1412"/>
      <c r="P43" s="1412"/>
      <c r="Q43" s="1413"/>
      <c r="R43" s="257"/>
    </row>
    <row r="44" spans="1:18" ht="15.75" customHeight="1">
      <c r="A44" s="156"/>
      <c r="B44" s="1412"/>
      <c r="C44" s="1412"/>
      <c r="D44" s="1413"/>
      <c r="E44" s="1411"/>
      <c r="F44" s="1412"/>
      <c r="G44" s="1412"/>
      <c r="H44" s="1412"/>
      <c r="I44" s="1412"/>
      <c r="J44" s="1412"/>
      <c r="K44" s="1412"/>
      <c r="L44" s="1412"/>
      <c r="M44" s="1412"/>
      <c r="N44" s="1412"/>
      <c r="O44" s="1412"/>
      <c r="P44" s="1412"/>
      <c r="Q44" s="1413"/>
      <c r="R44" s="257"/>
    </row>
    <row r="45" spans="1:18" ht="15.75" customHeight="1">
      <c r="A45" s="156"/>
      <c r="B45" s="1412"/>
      <c r="C45" s="1412"/>
      <c r="D45" s="1413"/>
      <c r="E45" s="1411"/>
      <c r="F45" s="1412"/>
      <c r="G45" s="1412"/>
      <c r="H45" s="1412"/>
      <c r="I45" s="1412"/>
      <c r="J45" s="1412"/>
      <c r="K45" s="1412"/>
      <c r="L45" s="1412"/>
      <c r="M45" s="1412"/>
      <c r="N45" s="1412"/>
      <c r="O45" s="1412"/>
      <c r="P45" s="1412"/>
      <c r="Q45" s="1413"/>
      <c r="R45" s="257"/>
    </row>
    <row r="46" spans="1:18" ht="15.75" customHeight="1">
      <c r="A46" s="156"/>
      <c r="B46" s="1412"/>
      <c r="C46" s="1412"/>
      <c r="D46" s="1413"/>
      <c r="E46" s="1411"/>
      <c r="F46" s="1412"/>
      <c r="G46" s="1412"/>
      <c r="H46" s="1412"/>
      <c r="I46" s="1412"/>
      <c r="J46" s="1412"/>
      <c r="K46" s="1412"/>
      <c r="L46" s="1412"/>
      <c r="M46" s="1412"/>
      <c r="N46" s="1412"/>
      <c r="O46" s="1412"/>
      <c r="P46" s="1412"/>
      <c r="Q46" s="1413"/>
      <c r="R46" s="257"/>
    </row>
    <row r="47" spans="1:18" ht="15.75" customHeight="1">
      <c r="A47" s="156"/>
      <c r="B47" s="1412"/>
      <c r="C47" s="1412"/>
      <c r="D47" s="1413"/>
      <c r="E47" s="1411"/>
      <c r="F47" s="1412"/>
      <c r="G47" s="1412"/>
      <c r="H47" s="1412"/>
      <c r="I47" s="1412"/>
      <c r="J47" s="1412"/>
      <c r="K47" s="1412"/>
      <c r="L47" s="1412"/>
      <c r="M47" s="1412"/>
      <c r="N47" s="1412"/>
      <c r="O47" s="1412"/>
      <c r="P47" s="1412"/>
      <c r="Q47" s="1413"/>
      <c r="R47" s="257"/>
    </row>
    <row r="48" spans="1:18" ht="15.75" customHeight="1">
      <c r="A48" s="165"/>
      <c r="B48" s="1415"/>
      <c r="C48" s="1415"/>
      <c r="D48" s="1416"/>
      <c r="E48" s="1414"/>
      <c r="F48" s="1415"/>
      <c r="G48" s="1415"/>
      <c r="H48" s="1415"/>
      <c r="I48" s="1415"/>
      <c r="J48" s="1415"/>
      <c r="K48" s="1415"/>
      <c r="L48" s="1415"/>
      <c r="M48" s="1415"/>
      <c r="N48" s="1415"/>
      <c r="O48" s="1415"/>
      <c r="P48" s="1415"/>
      <c r="Q48" s="1416"/>
      <c r="R48" s="257"/>
    </row>
    <row r="49" ht="13.5" customHeight="1"/>
    <row r="50" ht="13.5" customHeight="1"/>
    <row r="51" ht="13.5" customHeight="1"/>
    <row r="52" ht="13.5" customHeight="1"/>
  </sheetData>
  <mergeCells count="20">
    <mergeCell ref="B38:D48"/>
    <mergeCell ref="E38:Q48"/>
    <mergeCell ref="A18:D19"/>
    <mergeCell ref="E17:Q17"/>
    <mergeCell ref="E21:Q21"/>
    <mergeCell ref="A20:Q20"/>
    <mergeCell ref="A17:D17"/>
    <mergeCell ref="E18:Q19"/>
    <mergeCell ref="A21:D21"/>
    <mergeCell ref="A1:F1"/>
    <mergeCell ref="B22:D29"/>
    <mergeCell ref="E22:Q29"/>
    <mergeCell ref="B30:D37"/>
    <mergeCell ref="E30:Q37"/>
    <mergeCell ref="A2:Q2"/>
    <mergeCell ref="A3:Q3"/>
    <mergeCell ref="A15:Q15"/>
    <mergeCell ref="A12:Q13"/>
    <mergeCell ref="A6:E6"/>
    <mergeCell ref="K9:P10"/>
  </mergeCells>
  <phoneticPr fontId="2"/>
  <printOptions horizontalCentered="1"/>
  <pageMargins left="0.70866141732283472" right="0.70866141732283472" top="0.74803149606299213" bottom="0.55118110236220474" header="0.31496062992125984" footer="0.31496062992125984"/>
  <pageSetup paperSize="9" scale="97" orientation="portrait" blackAndWhite="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1:V77"/>
  <sheetViews>
    <sheetView topLeftCell="A4" workbookViewId="0">
      <selection activeCell="F71" sqref="F71"/>
    </sheetView>
  </sheetViews>
  <sheetFormatPr defaultColWidth="9" defaultRowHeight="34.5" customHeight="1"/>
  <cols>
    <col min="1" max="1" width="5.453125" style="16" customWidth="1"/>
    <col min="2" max="2" width="2.08984375" style="16" customWidth="1"/>
    <col min="3" max="3" width="4.453125" style="16" customWidth="1"/>
    <col min="4" max="4" width="10.08984375" style="16" customWidth="1"/>
    <col min="5" max="5" width="18.08984375" style="16" customWidth="1"/>
    <col min="6" max="6" width="11.453125" style="16" customWidth="1"/>
    <col min="7" max="7" width="41" style="16" customWidth="1"/>
    <col min="8" max="11" width="17.7265625" style="16" customWidth="1"/>
    <col min="12" max="12" width="9" style="16"/>
    <col min="13" max="13" width="13.26953125" style="16" customWidth="1"/>
    <col min="14" max="14" width="9" style="16"/>
    <col min="15" max="15" width="12.6328125" style="16" customWidth="1"/>
    <col min="16" max="17" width="9" style="16"/>
    <col min="18" max="18" width="18.453125" style="16" customWidth="1"/>
    <col min="19" max="24" width="9" style="16"/>
    <col min="25" max="25" width="11.36328125" style="16" customWidth="1"/>
    <col min="26" max="28" width="9" style="16"/>
    <col min="29" max="29" width="11.36328125" style="16" customWidth="1"/>
    <col min="30" max="30" width="9" style="16"/>
    <col min="31" max="31" width="12.26953125" style="16" customWidth="1"/>
    <col min="32" max="16384" width="9" style="16"/>
  </cols>
  <sheetData>
    <row r="1" spans="1:22" ht="16.5" customHeight="1">
      <c r="A1" s="1143" t="s">
        <v>487</v>
      </c>
      <c r="B1" s="1143"/>
      <c r="C1" s="1143"/>
      <c r="D1" s="1148">
        <f>発注者入力シート!C7</f>
        <v>45316</v>
      </c>
      <c r="E1" s="1148"/>
    </row>
    <row r="2" spans="1:22" ht="16.5" customHeight="1">
      <c r="A2" s="1143" t="s">
        <v>488</v>
      </c>
      <c r="B2" s="1143"/>
      <c r="C2" s="1143"/>
      <c r="D2" s="1149" t="str">
        <f>発注者入力シート!C10</f>
        <v>三代浄水場　中央監視システム更新工事</v>
      </c>
      <c r="E2" s="1149"/>
      <c r="F2" s="1149"/>
      <c r="G2" s="1149"/>
    </row>
    <row r="3" spans="1:22" ht="16.5" customHeight="1">
      <c r="A3" s="5" t="s">
        <v>489</v>
      </c>
      <c r="D3" s="5"/>
    </row>
    <row r="4" spans="1:22" ht="16.5" customHeight="1">
      <c r="A4" s="5" t="s">
        <v>490</v>
      </c>
      <c r="D4" s="5"/>
    </row>
    <row r="5" spans="1:22" ht="23.25" customHeight="1">
      <c r="A5" s="1145" t="s">
        <v>427</v>
      </c>
      <c r="B5" s="1146"/>
      <c r="C5" s="1147"/>
      <c r="D5" s="95" t="s">
        <v>197</v>
      </c>
      <c r="E5" s="46" t="s">
        <v>196</v>
      </c>
      <c r="F5" s="46" t="s">
        <v>255</v>
      </c>
      <c r="G5" s="46" t="s">
        <v>429</v>
      </c>
    </row>
    <row r="6" spans="1:22" ht="43.5" customHeight="1">
      <c r="A6" s="49" t="str">
        <f>発注者入力シート!F20</f>
        <v>（１）</v>
      </c>
      <c r="B6" s="48" t="s">
        <v>428</v>
      </c>
      <c r="C6" s="47" t="str">
        <f>発注者入力シート!G20</f>
        <v>①</v>
      </c>
      <c r="D6" s="1141" t="s">
        <v>210</v>
      </c>
      <c r="E6" s="79" t="str">
        <f>IF(技術提案①!B5="","",技術提案①!B5)</f>
        <v>用水の安定供給に支障を生じさせない施工</v>
      </c>
      <c r="F6" s="45"/>
      <c r="G6" s="45"/>
      <c r="N6" s="17"/>
      <c r="V6" s="18"/>
    </row>
    <row r="7" spans="1:22" ht="43.5" customHeight="1">
      <c r="A7" s="49" t="str">
        <f>発注者入力シート!F21</f>
        <v>（１）</v>
      </c>
      <c r="B7" s="48" t="s">
        <v>428</v>
      </c>
      <c r="C7" s="47" t="str">
        <f>発注者入力シート!G21</f>
        <v>②</v>
      </c>
      <c r="D7" s="1150"/>
      <c r="E7" s="79" t="str">
        <f>IF(技術提案②!B5="","",技術提案②!B5)</f>
        <v>保守・点検時における作業性等の向上</v>
      </c>
      <c r="F7" s="45"/>
      <c r="G7" s="45"/>
      <c r="N7" s="19"/>
    </row>
    <row r="8" spans="1:22" ht="43.5" customHeight="1">
      <c r="A8" s="49" t="str">
        <f>発注者入力シート!F22</f>
        <v>（１）</v>
      </c>
      <c r="B8" s="48" t="s">
        <v>428</v>
      </c>
      <c r="C8" s="47" t="str">
        <f>発注者入力シート!G22</f>
        <v>③</v>
      </c>
      <c r="D8" s="1150"/>
      <c r="E8" s="79" t="str">
        <f>IF(技術提案③!B5="","",技術提案③!B5)</f>
        <v>設備の維持管理費縮減</v>
      </c>
      <c r="F8" s="45"/>
      <c r="G8" s="45"/>
    </row>
    <row r="9" spans="1:22" ht="43.5" hidden="1" customHeight="1">
      <c r="A9" s="49">
        <f>発注者入力シート!F23</f>
        <v>0</v>
      </c>
      <c r="B9" s="48" t="s">
        <v>428</v>
      </c>
      <c r="C9" s="47">
        <f>発注者入力シート!G23</f>
        <v>0</v>
      </c>
      <c r="D9" s="1150"/>
      <c r="E9" s="79" t="str">
        <f>IF(技術提案④!B5="","",技術提案④!B5)</f>
        <v/>
      </c>
      <c r="F9" s="45"/>
      <c r="G9" s="45"/>
    </row>
    <row r="10" spans="1:22" ht="43.5" hidden="1" customHeight="1">
      <c r="A10" s="49">
        <f>発注者入力シート!F24</f>
        <v>0</v>
      </c>
      <c r="B10" s="48" t="s">
        <v>428</v>
      </c>
      <c r="C10" s="47">
        <f>発注者入力シート!G24</f>
        <v>0</v>
      </c>
      <c r="D10" s="1150"/>
      <c r="E10" s="79" t="str">
        <f>IF(技術提案⑤!B5="","",技術提案⑤!B5)</f>
        <v/>
      </c>
      <c r="F10" s="45"/>
      <c r="G10" s="45"/>
      <c r="P10" s="20"/>
      <c r="Q10" s="20"/>
    </row>
    <row r="11" spans="1:22" ht="43.5" hidden="1" customHeight="1">
      <c r="A11" s="49">
        <f>発注者入力シート!F25</f>
        <v>0</v>
      </c>
      <c r="B11" s="48" t="s">
        <v>428</v>
      </c>
      <c r="C11" s="47">
        <f>発注者入力シート!G25</f>
        <v>0</v>
      </c>
      <c r="D11" s="1150"/>
      <c r="E11" s="79" t="str">
        <f>IF(技術提案ｂ①!B5="","",技術提案ｂ①!B5)</f>
        <v/>
      </c>
      <c r="F11" s="45"/>
      <c r="G11" s="45"/>
      <c r="P11" s="20"/>
      <c r="Q11" s="20"/>
    </row>
    <row r="12" spans="1:22" ht="43.5" hidden="1" customHeight="1">
      <c r="A12" s="49">
        <f>発注者入力シート!F26</f>
        <v>0</v>
      </c>
      <c r="B12" s="48" t="s">
        <v>428</v>
      </c>
      <c r="C12" s="47">
        <f>発注者入力シート!G26</f>
        <v>0</v>
      </c>
      <c r="D12" s="1142"/>
      <c r="E12" s="79" t="str">
        <f>IF(技術提案ｂ②!B5="","",技術提案ｂ②!B5)</f>
        <v/>
      </c>
      <c r="F12" s="45"/>
      <c r="G12" s="45"/>
      <c r="P12" s="20"/>
      <c r="Q12" s="20"/>
    </row>
    <row r="13" spans="1:22" ht="43.5" customHeight="1">
      <c r="A13" s="92" t="str">
        <f>INDEX(発注者入力シート!$B$27:$G$31,MATCH(発注者入力シート!L6,発注者入力シート!$C$27:$C$31,0),5)</f>
        <v>（２）</v>
      </c>
      <c r="B13" s="93" t="s">
        <v>428</v>
      </c>
      <c r="C13" s="94" t="str">
        <f>INDEX(発注者入力シート!$B$27:$G$31,MATCH(発注者入力シート!L6,発注者入力シート!$C$27:$C$31,0),6)</f>
        <v>①</v>
      </c>
      <c r="D13" s="1144" t="s">
        <v>172</v>
      </c>
      <c r="E13" s="1144" t="s">
        <v>1258</v>
      </c>
      <c r="F13" s="421" t="s">
        <v>154</v>
      </c>
      <c r="G13" s="421" t="str">
        <f>IF('企業成績評定点 (JV3年用)'!G6="","",'企業成績評定点 (JV3年用)'!G6)</f>
        <v>令和２年度から令和４年度（完成及び引き渡しが完了）</v>
      </c>
    </row>
    <row r="14" spans="1:22" ht="43.5" customHeight="1">
      <c r="A14" s="92" t="str">
        <f>A13</f>
        <v>（２）</v>
      </c>
      <c r="B14" s="93" t="s">
        <v>428</v>
      </c>
      <c r="C14" s="94" t="str">
        <f>C13</f>
        <v>①</v>
      </c>
      <c r="D14" s="1144"/>
      <c r="E14" s="1144"/>
      <c r="F14" s="421" t="s">
        <v>199</v>
      </c>
      <c r="G14" s="421" t="str">
        <f>IF('企業成績評定点 (JV3年用)'!G7="","",'企業成績評定点 (JV3年用)'!G7)</f>
        <v>島根県（総務部、農林水産部、土木部、企業局）（第1、第2グループ共通）
国土交通省中国地方整備局（第1グループのみ）</v>
      </c>
    </row>
    <row r="15" spans="1:22" ht="43.5" customHeight="1">
      <c r="A15" s="92" t="str">
        <f>A13</f>
        <v>（２）</v>
      </c>
      <c r="B15" s="93" t="s">
        <v>428</v>
      </c>
      <c r="C15" s="94" t="str">
        <f>C13</f>
        <v>①</v>
      </c>
      <c r="D15" s="1144"/>
      <c r="E15" s="1144"/>
      <c r="F15" s="421" t="s">
        <v>155</v>
      </c>
      <c r="G15" s="421" t="str">
        <f>IF('企業成績評定点 (JV3年用)'!G8="","",'企業成績評定点 (JV3年用)'!G8)</f>
        <v>通信設備工事</v>
      </c>
    </row>
    <row r="16" spans="1:22" ht="43.5" customHeight="1">
      <c r="A16" s="92" t="str">
        <f>A13</f>
        <v>（２）</v>
      </c>
      <c r="B16" s="93" t="s">
        <v>428</v>
      </c>
      <c r="C16" s="94" t="str">
        <f>C13</f>
        <v>①</v>
      </c>
      <c r="D16" s="1144"/>
      <c r="E16" s="1144"/>
      <c r="F16" s="421" t="s">
        <v>216</v>
      </c>
      <c r="G16" s="421" t="str">
        <f>IF('企業成績評定点 (JV3年用)'!G9="","",'企業成績評定点 (JV3年用)'!G9)</f>
        <v>電気通信工事</v>
      </c>
    </row>
    <row r="17" spans="1:22" ht="43.5" hidden="1" customHeight="1">
      <c r="A17" s="92" t="str">
        <f>INDEX(発注者入力シート!$B$27:$G$31,MATCH(発注者入力シート!L6,発注者入力シート!$C$27:$C$31,0),5)</f>
        <v>（２）</v>
      </c>
      <c r="B17" s="93" t="s">
        <v>428</v>
      </c>
      <c r="C17" s="94" t="str">
        <f>INDEX(発注者入力シート!$B$27:$G$31,MATCH(発注者入力シート!L6,発注者入力シート!$C$27:$C$31,0),6)</f>
        <v>①</v>
      </c>
      <c r="D17" s="1144" t="s">
        <v>172</v>
      </c>
      <c r="E17" s="1144" t="s">
        <v>841</v>
      </c>
      <c r="F17" s="79" t="s">
        <v>154</v>
      </c>
      <c r="G17" s="79" t="e">
        <f>IF(#REF!="","",#REF!)</f>
        <v>#REF!</v>
      </c>
    </row>
    <row r="18" spans="1:22" ht="43.5" hidden="1" customHeight="1">
      <c r="A18" s="92" t="str">
        <f>A17</f>
        <v>（２）</v>
      </c>
      <c r="B18" s="93" t="s">
        <v>428</v>
      </c>
      <c r="C18" s="94" t="str">
        <f>C17</f>
        <v>①</v>
      </c>
      <c r="D18" s="1144"/>
      <c r="E18" s="1144"/>
      <c r="F18" s="79" t="s">
        <v>199</v>
      </c>
      <c r="G18" s="79" t="e">
        <f>IF(#REF!="","",#REF!)</f>
        <v>#REF!</v>
      </c>
    </row>
    <row r="19" spans="1:22" ht="43.5" hidden="1" customHeight="1">
      <c r="A19" s="92" t="str">
        <f>A17</f>
        <v>（２）</v>
      </c>
      <c r="B19" s="93" t="s">
        <v>428</v>
      </c>
      <c r="C19" s="94" t="str">
        <f>C17</f>
        <v>①</v>
      </c>
      <c r="D19" s="1144"/>
      <c r="E19" s="1144"/>
      <c r="F19" s="79" t="s">
        <v>155</v>
      </c>
      <c r="G19" s="79" t="e">
        <f>IF(#REF!="","",#REF!)</f>
        <v>#REF!</v>
      </c>
    </row>
    <row r="20" spans="1:22" ht="43.5" hidden="1" customHeight="1">
      <c r="A20" s="92" t="str">
        <f>A17</f>
        <v>（２）</v>
      </c>
      <c r="B20" s="93" t="s">
        <v>428</v>
      </c>
      <c r="C20" s="94" t="str">
        <f>C17</f>
        <v>①</v>
      </c>
      <c r="D20" s="1144"/>
      <c r="E20" s="1144"/>
      <c r="F20" s="79" t="s">
        <v>216</v>
      </c>
      <c r="G20" s="79" t="e">
        <f>IF(#REF!="","",#REF!)</f>
        <v>#REF!</v>
      </c>
    </row>
    <row r="21" spans="1:22" ht="43.5" customHeight="1">
      <c r="A21" s="92" t="str">
        <f>INDEX(発注者入力シート!$B$27:$G$31,MATCH(発注者入力シート!L7,発注者入力シート!$C$27:$C$31,0),5)</f>
        <v>（２）</v>
      </c>
      <c r="B21" s="93" t="s">
        <v>428</v>
      </c>
      <c r="C21" s="94" t="str">
        <f>INDEX(発注者入力シート!$B$27:$G$31,MATCH(発注者入力シート!L7,発注者入力シート!$C$27:$C$31,0),6)</f>
        <v>②</v>
      </c>
      <c r="D21" s="1151" t="s">
        <v>484</v>
      </c>
      <c r="E21" s="1151" t="s">
        <v>809</v>
      </c>
      <c r="F21" s="322" t="s">
        <v>229</v>
      </c>
      <c r="G21" s="651" t="str">
        <f>IF(同種工事施工実績!F6="","",同種工事施工実績!F6)</f>
        <v>平成25年度から入札公告日前日までに完成及び引き渡しが完了した、国（公団の後継会社、公社を含む）、都道府県（公社を含む）、市町村（企業団、事務組合等含む）の発注工事</v>
      </c>
    </row>
    <row r="22" spans="1:22" ht="43.5" customHeight="1">
      <c r="A22" s="92" t="str">
        <f>A21</f>
        <v>（２）</v>
      </c>
      <c r="B22" s="93" t="s">
        <v>428</v>
      </c>
      <c r="C22" s="94" t="str">
        <f>C21</f>
        <v>②</v>
      </c>
      <c r="D22" s="1152"/>
      <c r="E22" s="1152"/>
      <c r="F22" s="79" t="s">
        <v>220</v>
      </c>
      <c r="G22" s="651" t="str">
        <f>IF(同種工事施工実績!F10="","",同種工事施工実績!F10)</f>
        <v>1契約で税込み最終金額が3億6千万円以上で上水道または工業用水道設備の中央監視システムの新設または更新を含む工事（修繕、点検は除く）の完成及び引き渡しが完了した工事</v>
      </c>
    </row>
    <row r="23" spans="1:22" ht="43.5" customHeight="1">
      <c r="A23" s="92" t="str">
        <f t="shared" ref="A23:A24" si="0">A22</f>
        <v>（２）</v>
      </c>
      <c r="B23" s="93" t="s">
        <v>428</v>
      </c>
      <c r="C23" s="94" t="str">
        <f t="shared" ref="C23:C24" si="1">C22</f>
        <v>②</v>
      </c>
      <c r="D23" s="1152"/>
      <c r="E23" s="1152"/>
      <c r="F23" s="652" t="s">
        <v>155</v>
      </c>
      <c r="G23" s="652" t="str">
        <f>IF(同種工事施工実績!F8="","",同種工事施工実績!F8)</f>
        <v>通信設備工事</v>
      </c>
    </row>
    <row r="24" spans="1:22" ht="43.5" customHeight="1">
      <c r="A24" s="92" t="str">
        <f t="shared" si="0"/>
        <v>（２）</v>
      </c>
      <c r="B24" s="93" t="s">
        <v>428</v>
      </c>
      <c r="C24" s="94" t="str">
        <f t="shared" si="1"/>
        <v>②</v>
      </c>
      <c r="D24" s="1153"/>
      <c r="E24" s="1153"/>
      <c r="F24" s="652" t="s">
        <v>216</v>
      </c>
      <c r="G24" s="652" t="str">
        <f>IF(同種工事施工実績!F9="","",同種工事施工実績!F9)</f>
        <v>電気通信工事</v>
      </c>
    </row>
    <row r="25" spans="1:22" ht="43.5" hidden="1" customHeight="1">
      <c r="A25" s="92" t="str">
        <f>INDEX(発注者入力シート!$B$27:$G$31,MATCH(発注者入力シート!L8,発注者入力シート!$C$27:$C$31,0),5)</f>
        <v>（２）</v>
      </c>
      <c r="B25" s="93" t="s">
        <v>428</v>
      </c>
      <c r="C25" s="94" t="str">
        <f>INDEX(発注者入力シート!$B$27:$G$31,MATCH(発注者入力シート!L8,発注者入力シート!$C$27:$C$31,0),6)</f>
        <v>③</v>
      </c>
      <c r="D25" s="1151" t="s">
        <v>485</v>
      </c>
      <c r="E25" s="1151" t="s">
        <v>810</v>
      </c>
      <c r="F25" s="652" t="s">
        <v>229</v>
      </c>
      <c r="G25" s="652" t="e">
        <f>IF(#REF!="","",#REF!)</f>
        <v>#REF!</v>
      </c>
      <c r="P25" s="21"/>
      <c r="Q25" s="21"/>
    </row>
    <row r="26" spans="1:22" ht="43.5" hidden="1" customHeight="1">
      <c r="A26" s="92" t="str">
        <f t="shared" ref="A26:C27" si="2">A25</f>
        <v>（２）</v>
      </c>
      <c r="B26" s="93" t="str">
        <f t="shared" si="2"/>
        <v>-</v>
      </c>
      <c r="C26" s="94" t="str">
        <f t="shared" si="2"/>
        <v>③</v>
      </c>
      <c r="D26" s="1152"/>
      <c r="E26" s="1152"/>
      <c r="F26" s="652" t="s">
        <v>155</v>
      </c>
      <c r="G26" s="652" t="e">
        <f>IF(#REF!="","",#REF!)</f>
        <v>#REF!</v>
      </c>
      <c r="P26" s="21"/>
      <c r="Q26" s="21"/>
    </row>
    <row r="27" spans="1:22" ht="43.5" hidden="1" customHeight="1">
      <c r="A27" s="92" t="str">
        <f t="shared" si="2"/>
        <v>（２）</v>
      </c>
      <c r="B27" s="93" t="str">
        <f t="shared" si="2"/>
        <v>-</v>
      </c>
      <c r="C27" s="94" t="str">
        <f t="shared" si="2"/>
        <v>③</v>
      </c>
      <c r="D27" s="1153"/>
      <c r="E27" s="1153"/>
      <c r="F27" s="652" t="s">
        <v>216</v>
      </c>
      <c r="G27" s="652" t="e">
        <f>IF(#REF!="","",#REF!)</f>
        <v>#REF!</v>
      </c>
      <c r="P27" s="21"/>
      <c r="Q27" s="21"/>
    </row>
    <row r="28" spans="1:22" ht="43.5" customHeight="1">
      <c r="A28" s="92" t="str">
        <f>INDEX(発注者入力シート!$B$27:$G$31,MATCH(発注者入力シート!L8,発注者入力シート!$C$27:$C$31,0),5)</f>
        <v>（２）</v>
      </c>
      <c r="B28" s="93" t="s">
        <v>428</v>
      </c>
      <c r="C28" s="94" t="str">
        <f>INDEX(発注者入力シート!$B$27:$G$31,MATCH(発注者入力シート!L8,発注者入力シート!$C$27:$C$31,0),6)</f>
        <v>③</v>
      </c>
      <c r="D28" s="421" t="s">
        <v>484</v>
      </c>
      <c r="E28" s="421" t="s">
        <v>811</v>
      </c>
      <c r="F28" s="652" t="s">
        <v>229</v>
      </c>
      <c r="G28" s="652" t="str">
        <f>IF('優良工事表彰 (JV) '!A6="","",'優良工事表彰 (JV) '!A6)</f>
        <v>　令和元年度から令和５年度に、島根県及び中国地方整備局発注工事で受けた優良工事表彰（優良工事施工団体表彰）</v>
      </c>
      <c r="P28" s="21"/>
      <c r="Q28" s="21"/>
    </row>
    <row r="29" spans="1:22" ht="43.5" hidden="1" customHeight="1">
      <c r="A29" s="92" t="e">
        <f>INDEX(発注者入力シート!$B$32:$G$35,MATCH(発注者入力シート!M9,発注者入力シート!$C$32:$C$35,0),5)</f>
        <v>#N/A</v>
      </c>
      <c r="B29" s="93" t="s">
        <v>428</v>
      </c>
      <c r="C29" s="94" t="e">
        <f>INDEX(発注者入力シート!$B$32:$G$35,MATCH(発注者入力シート!M9,発注者入力シート!$C$32:$C$35,0),6)</f>
        <v>#N/A</v>
      </c>
      <c r="D29" s="79" t="s">
        <v>230</v>
      </c>
      <c r="E29" s="79" t="s">
        <v>231</v>
      </c>
      <c r="F29" s="653"/>
      <c r="G29" s="653"/>
    </row>
    <row r="30" spans="1:22" ht="43.5" customHeight="1">
      <c r="A30" s="92" t="str">
        <f>INDEX(発注者入力シート!$B$32:$G$35,MATCH(発注者入力シート!M6,発注者入力シート!$C$32:$C$35,0),5)</f>
        <v>（３）</v>
      </c>
      <c r="B30" s="93" t="s">
        <v>428</v>
      </c>
      <c r="C30" s="94" t="str">
        <f>INDEX(発注者入力シート!$B$32:$G$35,MATCH(発注者入力シート!M6,発注者入力シート!$C$32:$C$35,0),6)</f>
        <v>①</v>
      </c>
      <c r="D30" s="79" t="s">
        <v>230</v>
      </c>
      <c r="E30" s="79" t="s">
        <v>232</v>
      </c>
      <c r="F30" s="652" t="s">
        <v>253</v>
      </c>
      <c r="G30" s="652" t="str">
        <f>IF(技術者資格!B9="","",技術者資格!B9)</f>
        <v>電気通信主任技術者</v>
      </c>
    </row>
    <row r="31" spans="1:22" ht="43.5" customHeight="1">
      <c r="A31" s="92" t="str">
        <f>INDEX(発注者入力シート!$B$32:$G$35,MATCH(発注者入力シート!M7,発注者入力シート!$C$32:$C$35,0),5)</f>
        <v>（３）</v>
      </c>
      <c r="B31" s="93" t="s">
        <v>428</v>
      </c>
      <c r="C31" s="94" t="str">
        <f>INDEX(発注者入力シート!$B$32:$G$35,MATCH(発注者入力シート!M7,発注者入力シート!$C$32:$C$35,0),6)</f>
        <v>②</v>
      </c>
      <c r="D31" s="1151" t="s">
        <v>230</v>
      </c>
      <c r="E31" s="1151" t="s">
        <v>160</v>
      </c>
      <c r="F31" s="652" t="s">
        <v>254</v>
      </c>
      <c r="G31" s="652" t="str">
        <f>IF(同種工事施工経験!F6="","",同種工事施工経験!F6)</f>
        <v>平成25年度から入札公告日前日までに完成及び引き渡しが完了した、国（公団の後継会社、公社を含む）、都道府県（公社を含む）、市町村（企業団、事務組合等含む）の発注工事</v>
      </c>
      <c r="V31" s="18"/>
    </row>
    <row r="32" spans="1:22" ht="43.5" customHeight="1">
      <c r="A32" s="92" t="str">
        <f>A31</f>
        <v>（３）</v>
      </c>
      <c r="B32" s="93" t="s">
        <v>428</v>
      </c>
      <c r="C32" s="94" t="str">
        <f>C31</f>
        <v>②</v>
      </c>
      <c r="D32" s="1152"/>
      <c r="E32" s="1152"/>
      <c r="F32" s="652" t="s">
        <v>220</v>
      </c>
      <c r="G32" s="652" t="str">
        <f>IF(同種工事施工経験!F8="","",同種工事施工経験!F8)</f>
        <v>1契約で税込み最終金額が1億8千万円以上で上水道または工業用水道設備の中央監視システムの新設または更新を含む工事（修繕、点検は除く）の完成及び引き渡しが完了した工事</v>
      </c>
    </row>
    <row r="33" spans="1:7" ht="43.5" customHeight="1">
      <c r="A33" s="92" t="str">
        <f t="shared" ref="A33:A34" si="3">A32</f>
        <v>（３）</v>
      </c>
      <c r="B33" s="93" t="s">
        <v>428</v>
      </c>
      <c r="C33" s="94" t="str">
        <f t="shared" ref="C33:C34" si="4">C32</f>
        <v>②</v>
      </c>
      <c r="D33" s="1152"/>
      <c r="E33" s="1152"/>
      <c r="F33" s="652" t="s">
        <v>155</v>
      </c>
      <c r="G33" s="652" t="str">
        <f>IF(同種工事施工経験!F11="","",同種工事施工経験!F11)</f>
        <v>通信設備工事</v>
      </c>
    </row>
    <row r="34" spans="1:7" ht="43.5" customHeight="1">
      <c r="A34" s="92" t="str">
        <f t="shared" si="3"/>
        <v>（３）</v>
      </c>
      <c r="B34" s="93" t="s">
        <v>428</v>
      </c>
      <c r="C34" s="94" t="str">
        <f t="shared" si="4"/>
        <v>②</v>
      </c>
      <c r="D34" s="1153"/>
      <c r="E34" s="1153"/>
      <c r="F34" s="652" t="s">
        <v>216</v>
      </c>
      <c r="G34" s="652" t="str">
        <f>IF(同種工事施工経験!F12="","",同種工事施工経験!F12)</f>
        <v>電気通信工事</v>
      </c>
    </row>
    <row r="35" spans="1:7" ht="51" customHeight="1">
      <c r="A35" s="92" t="str">
        <f>INDEX(発注者入力シート!$B$32:$G$35,MATCH(発注者入力シート!M8,発注者入力シート!$C$32:$C$35,0),5)</f>
        <v>（３）</v>
      </c>
      <c r="B35" s="93" t="s">
        <v>428</v>
      </c>
      <c r="C35" s="94" t="str">
        <f>INDEX(発注者入力シート!$B$32:$G$35,MATCH(発注者入力シート!M8,発注者入力シート!$C$32:$C$35,0),6)</f>
        <v>③</v>
      </c>
      <c r="D35" s="1151" t="s">
        <v>230</v>
      </c>
      <c r="E35" s="1151" t="s">
        <v>235</v>
      </c>
      <c r="F35" s="652" t="s">
        <v>229</v>
      </c>
      <c r="G35" s="652" t="str">
        <f>IF(優秀技術者表彰!E6="","",優秀技術者表彰!E6)</f>
        <v>　島根県内の公共事業において、令和元年度から令和５年度に、島根県及び中国地方整備局発注工事で主任（監理）技術者または現場代理人として受けた優秀建設技術者表彰</v>
      </c>
    </row>
    <row r="36" spans="1:7" ht="36" customHeight="1">
      <c r="A36" s="92" t="str">
        <f t="shared" ref="A36:C37" si="5">A35</f>
        <v>（３）</v>
      </c>
      <c r="B36" s="93" t="str">
        <f t="shared" si="5"/>
        <v>-</v>
      </c>
      <c r="C36" s="94" t="str">
        <f t="shared" si="5"/>
        <v>③</v>
      </c>
      <c r="D36" s="1152"/>
      <c r="E36" s="1152"/>
      <c r="F36" s="652" t="s">
        <v>155</v>
      </c>
      <c r="G36" s="652" t="str">
        <f>IF(優秀技術者表彰!E9="","",優秀技術者表彰!E9)</f>
        <v>通信設備工事</v>
      </c>
    </row>
    <row r="37" spans="1:7" ht="36" customHeight="1">
      <c r="A37" s="92" t="str">
        <f t="shared" si="5"/>
        <v>（３）</v>
      </c>
      <c r="B37" s="93" t="str">
        <f t="shared" si="5"/>
        <v>-</v>
      </c>
      <c r="C37" s="94" t="str">
        <f t="shared" si="5"/>
        <v>③</v>
      </c>
      <c r="D37" s="1153"/>
      <c r="E37" s="1153"/>
      <c r="F37" s="652" t="s">
        <v>216</v>
      </c>
      <c r="G37" s="652" t="str">
        <f>IF(優秀技術者表彰!E10="","",優秀技術者表彰!E10)</f>
        <v>電気通信工事</v>
      </c>
    </row>
    <row r="38" spans="1:7" ht="43.5" hidden="1" customHeight="1">
      <c r="A38" s="92" t="e">
        <f>INDEX(発注者入力シート!$B$32:$G$35,MATCH(発注者入力シート!M10,発注者入力シート!$C$32:$C$35,0),5)</f>
        <v>#N/A</v>
      </c>
      <c r="B38" s="93" t="s">
        <v>428</v>
      </c>
      <c r="C38" s="94" t="e">
        <f>INDEX(発注者入力シート!$B$32:$G$35,MATCH(発注者入力シート!M10,発注者入力シート!$C$32:$C$35,0),6)</f>
        <v>#N/A</v>
      </c>
      <c r="D38" s="1141" t="s">
        <v>230</v>
      </c>
      <c r="E38" s="1141" t="s">
        <v>812</v>
      </c>
      <c r="F38" s="652" t="s">
        <v>154</v>
      </c>
      <c r="G38" s="652" t="e">
        <f>IF(#REF!="","",#REF!)</f>
        <v>#REF!</v>
      </c>
    </row>
    <row r="39" spans="1:7" ht="43.5" hidden="1" customHeight="1">
      <c r="A39" s="92" t="e">
        <f>A38</f>
        <v>#N/A</v>
      </c>
      <c r="B39" s="93" t="s">
        <v>428</v>
      </c>
      <c r="C39" s="94" t="e">
        <f>C38</f>
        <v>#N/A</v>
      </c>
      <c r="D39" s="1150"/>
      <c r="E39" s="1150"/>
      <c r="F39" s="652" t="s">
        <v>199</v>
      </c>
      <c r="G39" s="652" t="e">
        <f>IF(#REF!="","",#REF!)</f>
        <v>#REF!</v>
      </c>
    </row>
    <row r="40" spans="1:7" ht="43.5" hidden="1" customHeight="1">
      <c r="A40" s="92" t="e">
        <f>A38</f>
        <v>#N/A</v>
      </c>
      <c r="B40" s="93" t="s">
        <v>428</v>
      </c>
      <c r="C40" s="94" t="e">
        <f>C38</f>
        <v>#N/A</v>
      </c>
      <c r="D40" s="1150"/>
      <c r="E40" s="1150"/>
      <c r="F40" s="652" t="s">
        <v>155</v>
      </c>
      <c r="G40" s="652" t="e">
        <f>IF(#REF!="","",#REF!)</f>
        <v>#REF!</v>
      </c>
    </row>
    <row r="41" spans="1:7" ht="43.5" hidden="1" customHeight="1">
      <c r="A41" s="92" t="e">
        <f>A38</f>
        <v>#N/A</v>
      </c>
      <c r="B41" s="93" t="s">
        <v>428</v>
      </c>
      <c r="C41" s="94" t="e">
        <f>C38</f>
        <v>#N/A</v>
      </c>
      <c r="D41" s="1142"/>
      <c r="E41" s="1142"/>
      <c r="F41" s="652" t="s">
        <v>216</v>
      </c>
      <c r="G41" s="652" t="e">
        <f>IF(#REF!="","",#REF!)</f>
        <v>#REF!</v>
      </c>
    </row>
    <row r="42" spans="1:7" ht="43.5" hidden="1" customHeight="1">
      <c r="A42" s="92" t="e">
        <f>INDEX(発注者入力シート!$B$36:$G$45,MATCH(発注者入力シート!N6,発注者入力シート!$C$36:$C$45,0),5)</f>
        <v>#N/A</v>
      </c>
      <c r="B42" s="93" t="s">
        <v>428</v>
      </c>
      <c r="C42" s="94" t="e">
        <f>INDEX(発注者入力シート!$B$36:$G$45,MATCH(発注者入力シート!N6,発注者入力シート!$C$36:$C$45,0),6)</f>
        <v>#N/A</v>
      </c>
      <c r="D42" s="79" t="s">
        <v>1421</v>
      </c>
      <c r="E42" s="79" t="s">
        <v>236</v>
      </c>
      <c r="F42" s="652" t="s">
        <v>237</v>
      </c>
      <c r="G42" s="652" t="e">
        <f>IF(#REF!="","",#REF!)</f>
        <v>#REF!</v>
      </c>
    </row>
    <row r="43" spans="1:7" ht="43.5" hidden="1" customHeight="1">
      <c r="A43" s="92" t="e">
        <f>INDEX(発注者入力シート!$B$36:$G$45,MATCH(発注者入力シート!N7,発注者入力シート!$C$36:$C$45,0),5)</f>
        <v>#N/A</v>
      </c>
      <c r="B43" s="93" t="s">
        <v>428</v>
      </c>
      <c r="C43" s="94" t="e">
        <f>INDEX(発注者入力シート!$B$36:$G$45,MATCH(発注者入力シート!N7,発注者入力シート!$C$36:$C$45,0),6)</f>
        <v>#N/A</v>
      </c>
      <c r="D43" s="1141" t="s">
        <v>1421</v>
      </c>
      <c r="E43" s="1141" t="s">
        <v>807</v>
      </c>
      <c r="F43" s="652" t="s">
        <v>237</v>
      </c>
      <c r="G43" s="652" t="e">
        <f>IF(#REF!="","",#REF!)</f>
        <v>#REF!</v>
      </c>
    </row>
    <row r="44" spans="1:7" ht="43.5" hidden="1" customHeight="1">
      <c r="A44" s="92" t="e">
        <f>A43</f>
        <v>#N/A</v>
      </c>
      <c r="B44" s="93" t="s">
        <v>428</v>
      </c>
      <c r="C44" s="94" t="e">
        <f>C43</f>
        <v>#N/A</v>
      </c>
      <c r="D44" s="1142"/>
      <c r="E44" s="1142"/>
      <c r="F44" s="652" t="s">
        <v>237</v>
      </c>
      <c r="G44" s="652" t="e">
        <f>IF(#REF!="","",#REF!)</f>
        <v>#REF!</v>
      </c>
    </row>
    <row r="45" spans="1:7" ht="43.5" hidden="1" customHeight="1">
      <c r="A45" s="92" t="e">
        <f>INDEX(発注者入力シート!$B$36:$G$45,MATCH(発注者入力シート!N7,発注者入力シート!$C$36:$C$45,0),5)</f>
        <v>#N/A</v>
      </c>
      <c r="B45" s="93" t="s">
        <v>428</v>
      </c>
      <c r="C45" s="94" t="e">
        <f>INDEX(発注者入力シート!$B$36:$G$45,MATCH(発注者入力シート!N7,発注者入力シート!$C$36:$C$45,0),6)</f>
        <v>#N/A</v>
      </c>
      <c r="D45" s="1141" t="s">
        <v>1421</v>
      </c>
      <c r="E45" s="1141" t="s">
        <v>833</v>
      </c>
      <c r="F45" s="652" t="s">
        <v>237</v>
      </c>
      <c r="G45" s="652" t="e">
        <f>IF(#REF!="","",#REF!)</f>
        <v>#REF!</v>
      </c>
    </row>
    <row r="46" spans="1:7" ht="43.5" hidden="1" customHeight="1">
      <c r="A46" s="92" t="e">
        <f>A45</f>
        <v>#N/A</v>
      </c>
      <c r="B46" s="93" t="s">
        <v>428</v>
      </c>
      <c r="C46" s="94" t="e">
        <f>C45</f>
        <v>#N/A</v>
      </c>
      <c r="D46" s="1142"/>
      <c r="E46" s="1142"/>
      <c r="F46" s="652" t="s">
        <v>237</v>
      </c>
      <c r="G46" s="652" t="e">
        <f>IF(#REF!="","",#REF!)</f>
        <v>#REF!</v>
      </c>
    </row>
    <row r="47" spans="1:7" ht="43.5" hidden="1" customHeight="1">
      <c r="A47" s="92" t="e">
        <f>INDEX(発注者入力シート!$B$36:$G$45,MATCH(発注者入力シート!N8,発注者入力シート!$C$36:$C$45,0),5)</f>
        <v>#N/A</v>
      </c>
      <c r="B47" s="93" t="s">
        <v>428</v>
      </c>
      <c r="C47" s="94" t="e">
        <f>INDEX(発注者入力シート!$B$36:$G$45,MATCH(発注者入力シート!N8,発注者入力シート!$C$36:$C$45,0),6)</f>
        <v>#N/A</v>
      </c>
      <c r="D47" s="79" t="s">
        <v>1421</v>
      </c>
      <c r="E47" s="79" t="s">
        <v>238</v>
      </c>
      <c r="F47" s="652" t="s">
        <v>237</v>
      </c>
      <c r="G47" s="652" t="e">
        <f>IF(#REF!="","",#REF!)</f>
        <v>#REF!</v>
      </c>
    </row>
    <row r="48" spans="1:7" ht="43.5" hidden="1" customHeight="1">
      <c r="A48" s="92" t="e">
        <f>INDEX(発注者入力シート!$B$36:$G$45,MATCH(発注者入力シート!N9,発注者入力シート!$C$36:$C$45,0),5)</f>
        <v>#N/A</v>
      </c>
      <c r="B48" s="93" t="s">
        <v>428</v>
      </c>
      <c r="C48" s="94" t="e">
        <f>INDEX(発注者入力シート!$B$36:$G$45,MATCH(発注者入力シート!N9,発注者入力シート!$C$36:$C$45,0),6)</f>
        <v>#N/A</v>
      </c>
      <c r="D48" s="1141" t="s">
        <v>1421</v>
      </c>
      <c r="E48" s="1141" t="s">
        <v>808</v>
      </c>
      <c r="F48" s="652" t="s">
        <v>237</v>
      </c>
      <c r="G48" s="652" t="e">
        <f>IF(#REF!="","",#REF!)</f>
        <v>#REF!</v>
      </c>
    </row>
    <row r="49" spans="1:22" ht="43.5" hidden="1" customHeight="1">
      <c r="A49" s="92" t="e">
        <f>A48</f>
        <v>#N/A</v>
      </c>
      <c r="B49" s="93" t="s">
        <v>428</v>
      </c>
      <c r="C49" s="94" t="e">
        <f>C48</f>
        <v>#N/A</v>
      </c>
      <c r="D49" s="1142"/>
      <c r="E49" s="1142"/>
      <c r="F49" s="652" t="s">
        <v>237</v>
      </c>
      <c r="G49" s="652" t="e">
        <f>IF(#REF!="","",#REF!)</f>
        <v>#REF!</v>
      </c>
    </row>
    <row r="50" spans="1:22" ht="43.5" hidden="1" customHeight="1">
      <c r="A50" s="92" t="e">
        <f>INDEX(発注者入力シート!$B$36:$G$45,MATCH(発注者入力シート!N9,発注者入力シート!$C$36:$C$45,0),5)</f>
        <v>#N/A</v>
      </c>
      <c r="B50" s="93" t="s">
        <v>428</v>
      </c>
      <c r="C50" s="94" t="e">
        <f>INDEX(発注者入力シート!$B$36:$G$45,MATCH(発注者入力シート!N9,発注者入力シート!$C$36:$C$45,0),6)</f>
        <v>#N/A</v>
      </c>
      <c r="D50" s="1141" t="s">
        <v>1421</v>
      </c>
      <c r="E50" s="1141" t="s">
        <v>832</v>
      </c>
      <c r="F50" s="652" t="s">
        <v>237</v>
      </c>
      <c r="G50" s="652" t="e">
        <f>IF(#REF!="","",#REF!)</f>
        <v>#REF!</v>
      </c>
    </row>
    <row r="51" spans="1:22" ht="43.5" hidden="1" customHeight="1">
      <c r="A51" s="92" t="e">
        <f>A50</f>
        <v>#N/A</v>
      </c>
      <c r="B51" s="93" t="s">
        <v>428</v>
      </c>
      <c r="C51" s="94" t="e">
        <f>C50</f>
        <v>#N/A</v>
      </c>
      <c r="D51" s="1142"/>
      <c r="E51" s="1142"/>
      <c r="F51" s="652" t="s">
        <v>237</v>
      </c>
      <c r="G51" s="652" t="e">
        <f>IF(#REF!="","",#REF!)</f>
        <v>#REF!</v>
      </c>
    </row>
    <row r="52" spans="1:22" ht="43.5" hidden="1" customHeight="1">
      <c r="A52" s="92" t="e">
        <f>INDEX(発注者入力シート!$B$36:$G$45,MATCH(発注者入力シート!N10,発注者入力シート!$C$36:$C$45,0),5)</f>
        <v>#N/A</v>
      </c>
      <c r="B52" s="93" t="s">
        <v>428</v>
      </c>
      <c r="C52" s="94" t="e">
        <f>INDEX(発注者入力シート!$B$36:$G$45,MATCH(発注者入力シート!N10,発注者入力シート!$C$36:$C$45,0),6)</f>
        <v>#N/A</v>
      </c>
      <c r="D52" s="79" t="s">
        <v>1421</v>
      </c>
      <c r="E52" s="79" t="s">
        <v>588</v>
      </c>
      <c r="F52" s="652" t="s">
        <v>237</v>
      </c>
      <c r="G52" s="652" t="e">
        <f>IF(#REF!="","",#REF!)</f>
        <v>#REF!</v>
      </c>
    </row>
    <row r="53" spans="1:22" ht="43.5" hidden="1" customHeight="1">
      <c r="A53" s="92" t="e">
        <f>INDEX(発注者入力シート!$B$36:$G$45,MATCH(発注者入力シート!N10,発注者入力シート!$C$36:$C$45,0),5)</f>
        <v>#N/A</v>
      </c>
      <c r="B53" s="93" t="s">
        <v>428</v>
      </c>
      <c r="C53" s="94" t="e">
        <f>INDEX(発注者入力シート!$B$36:$G$45,MATCH(発注者入力シート!N10,発注者入力シート!$C$36:$C$45,0),6)</f>
        <v>#N/A</v>
      </c>
      <c r="D53" s="421" t="s">
        <v>1421</v>
      </c>
      <c r="E53" s="421" t="s">
        <v>813</v>
      </c>
      <c r="F53" s="652" t="s">
        <v>237</v>
      </c>
      <c r="G53" s="652" t="e">
        <f>IF(#REF!="","",#REF!)</f>
        <v>#REF!</v>
      </c>
    </row>
    <row r="54" spans="1:22" ht="43.5" hidden="1" customHeight="1">
      <c r="A54" s="92" t="e">
        <f>INDEX(発注者入力シート!$B$36:$G$45,MATCH(発注者入力シート!N11,発注者入力シート!$C$36:$C$45,0),5)</f>
        <v>#N/A</v>
      </c>
      <c r="B54" s="93" t="s">
        <v>428</v>
      </c>
      <c r="C54" s="94" t="e">
        <f>INDEX(発注者入力シート!$B$36:$G$45,MATCH(発注者入力シート!N11,発注者入力シート!$C$36:$C$45,0),6)</f>
        <v>#N/A</v>
      </c>
      <c r="D54" s="79" t="s">
        <v>1421</v>
      </c>
      <c r="E54" s="79" t="s">
        <v>240</v>
      </c>
      <c r="F54" s="652" t="s">
        <v>237</v>
      </c>
      <c r="G54" s="652" t="e">
        <f>IF(#REF!="","",#REF!)</f>
        <v>#REF!</v>
      </c>
    </row>
    <row r="55" spans="1:22" ht="43.5" hidden="1" customHeight="1">
      <c r="A55" s="92" t="e">
        <f>INDEX(発注者入力シート!$B$36:$G$45,MATCH(発注者入力シート!N11,発注者入力シート!$C$36:$C$45,0),5)</f>
        <v>#N/A</v>
      </c>
      <c r="B55" s="93" t="s">
        <v>428</v>
      </c>
      <c r="C55" s="94" t="e">
        <f>INDEX(発注者入力シート!$B$36:$G$45,MATCH(発注者入力シート!N11,発注者入力シート!$C$36:$C$45,0),6)</f>
        <v>#N/A</v>
      </c>
      <c r="D55" s="421" t="s">
        <v>1421</v>
      </c>
      <c r="E55" s="421" t="s">
        <v>814</v>
      </c>
      <c r="F55" s="652" t="s">
        <v>237</v>
      </c>
      <c r="G55" s="652" t="e">
        <f>IF(#REF!="","",#REF!)</f>
        <v>#REF!</v>
      </c>
    </row>
    <row r="56" spans="1:22" ht="43.5" hidden="1" customHeight="1">
      <c r="A56" s="92" t="str">
        <f>INDEX(発注者入力シート!$B$36:$G$45,MATCH(発注者入力シート!N12,発注者入力シート!$C$36:$C$45,0),5)</f>
        <v>（４）</v>
      </c>
      <c r="B56" s="93" t="s">
        <v>428</v>
      </c>
      <c r="C56" s="94" t="str">
        <f>INDEX(発注者入力シート!$B$36:$G$45,MATCH(発注者入力シート!N12,発注者入力シート!$C$36:$C$45,0),6)</f>
        <v>①</v>
      </c>
      <c r="D56" s="79" t="s">
        <v>1421</v>
      </c>
      <c r="E56" s="79" t="s">
        <v>589</v>
      </c>
      <c r="F56" s="652" t="s">
        <v>237</v>
      </c>
      <c r="G56" s="652" t="e">
        <f>IF(#REF!="","",#REF!)</f>
        <v>#REF!</v>
      </c>
    </row>
    <row r="57" spans="1:22" ht="43.5" customHeight="1">
      <c r="A57" s="92" t="str">
        <f>INDEX(発注者入力シート!$B$36:$G$45,MATCH(発注者入力シート!N12,発注者入力シート!$C$36:$C$45,0),5)</f>
        <v>（４）</v>
      </c>
      <c r="B57" s="93" t="s">
        <v>428</v>
      </c>
      <c r="C57" s="94" t="str">
        <f>INDEX(発注者入力シート!$B$36:$G$45,MATCH(発注者入力シート!N12,発注者入力シート!$C$36:$C$45,0),6)</f>
        <v>①</v>
      </c>
      <c r="D57" s="421" t="s">
        <v>1421</v>
      </c>
      <c r="E57" s="421" t="s">
        <v>815</v>
      </c>
      <c r="F57" s="652" t="s">
        <v>237</v>
      </c>
      <c r="G57" s="652" t="str">
        <f>IF('ボランティア (JV)'!B7="","",'ボランティア (JV)'!B7)</f>
        <v>令和３年度及び令和４年度における島根県内で実施されたボランティア活動又はハートフルしまねの参加実績</v>
      </c>
    </row>
    <row r="58" spans="1:22" ht="43.5" hidden="1" customHeight="1">
      <c r="A58" s="92" t="e">
        <f>INDEX(発注者入力シート!$B$36:$G$45,MATCH(発注者入力シート!N13,発注者入力シート!$C$36:$C$45,0),5)</f>
        <v>#N/A</v>
      </c>
      <c r="B58" s="93" t="s">
        <v>428</v>
      </c>
      <c r="C58" s="94" t="e">
        <f>INDEX(発注者入力シート!$B$36:$G$45,MATCH(発注者入力シート!N13,発注者入力シート!$C$36:$C$45,0),6)</f>
        <v>#N/A</v>
      </c>
      <c r="D58" s="1141" t="s">
        <v>1421</v>
      </c>
      <c r="E58" s="1141" t="s">
        <v>842</v>
      </c>
      <c r="F58" s="652" t="s">
        <v>244</v>
      </c>
      <c r="G58" s="653"/>
    </row>
    <row r="59" spans="1:22" ht="43.5" customHeight="1">
      <c r="A59" s="92" t="str">
        <f>INDEX(発注者入力シート!$B$36:$G$45,MATCH(発注者入力シート!N14,発注者入力シート!$C$36:$C$45,0),5)</f>
        <v>（４）</v>
      </c>
      <c r="B59" s="93" t="s">
        <v>428</v>
      </c>
      <c r="C59" s="94" t="str">
        <f>INDEX(発注者入力シート!$B$36:$G$45,MATCH(発注者入力シート!N14,発注者入力シート!$C$36:$C$45,0),6)</f>
        <v>②</v>
      </c>
      <c r="D59" s="1150"/>
      <c r="E59" s="1150"/>
      <c r="F59" s="652" t="s">
        <v>246</v>
      </c>
      <c r="G59" s="653"/>
    </row>
    <row r="60" spans="1:22" ht="43.5" customHeight="1">
      <c r="A60" s="92" t="str">
        <f>INDEX(発注者入力シート!$B$36:$G$45,MATCH(発注者入力シート!N15,発注者入力シート!$C$36:$C$45,0),5)</f>
        <v>（４）</v>
      </c>
      <c r="B60" s="93" t="s">
        <v>428</v>
      </c>
      <c r="C60" s="94" t="str">
        <f>INDEX(発注者入力シート!$B$36:$G$45,MATCH(発注者入力シート!N15,発注者入力シート!$C$36:$C$45,0),6)</f>
        <v>②</v>
      </c>
      <c r="D60" s="1150"/>
      <c r="E60" s="1150"/>
      <c r="F60" s="652" t="s">
        <v>245</v>
      </c>
      <c r="G60" s="653"/>
    </row>
    <row r="61" spans="1:22" ht="43.5" hidden="1" customHeight="1">
      <c r="A61" s="92" t="e">
        <f>INDEX(発注者入力シート!$B$36:$G$45,MATCH(発注者入力シート!N17,発注者入力シート!$C$36:$C$45,0),5)</f>
        <v>#N/A</v>
      </c>
      <c r="B61" s="93" t="s">
        <v>428</v>
      </c>
      <c r="C61" s="94" t="e">
        <f>INDEX(発注者入力シート!$B$36:$G$45,MATCH(発注者入力シート!N17,発注者入力シート!$C$36:$C$45,0),6)</f>
        <v>#N/A</v>
      </c>
      <c r="D61" s="588" t="s">
        <v>1421</v>
      </c>
      <c r="E61" s="588" t="s">
        <v>1037</v>
      </c>
      <c r="F61" s="652" t="s">
        <v>237</v>
      </c>
      <c r="G61" s="652" t="e">
        <f>IF(#REF!="","",#REF!)</f>
        <v>#REF!</v>
      </c>
    </row>
    <row r="62" spans="1:22" ht="43.5" hidden="1" customHeight="1">
      <c r="A62" s="92" t="e">
        <f>INDEX(発注者入力シート!$B$36:$G$45,MATCH(発注者入力シート!N21,発注者入力シート!$C$36:$C$45,0),5)</f>
        <v>#N/A</v>
      </c>
      <c r="B62" s="93" t="s">
        <v>428</v>
      </c>
      <c r="C62" s="94" t="e">
        <f>INDEX(発注者入力シート!$B$36:$G$45,MATCH(発注者入力シート!N21,発注者入力シート!$C$36:$C$45,0),6)</f>
        <v>#N/A</v>
      </c>
      <c r="D62" s="1075" t="s">
        <v>1421</v>
      </c>
      <c r="E62" s="1075" t="s">
        <v>529</v>
      </c>
      <c r="F62" s="652" t="s">
        <v>237</v>
      </c>
      <c r="G62" s="652" t="e">
        <f>IF(#REF!="","",#REF!)</f>
        <v>#REF!</v>
      </c>
    </row>
    <row r="63" spans="1:22" ht="43.5" hidden="1" customHeight="1">
      <c r="A63" s="92" t="e">
        <f>INDEX(発注者入力シート!$B$36:$G$45,MATCH(発注者入力シート!N18,発注者入力シート!$C$36:$C$45,0),5)</f>
        <v>#N/A</v>
      </c>
      <c r="B63" s="93" t="s">
        <v>428</v>
      </c>
      <c r="C63" s="94" t="e">
        <f>INDEX(発注者入力シート!$B$36:$G$45,MATCH(発注者入力シート!N18,発注者入力シート!$C$36:$C$45,0),6)</f>
        <v>#N/A</v>
      </c>
      <c r="D63" s="79" t="s">
        <v>1421</v>
      </c>
      <c r="E63" s="79" t="s">
        <v>247</v>
      </c>
      <c r="F63" s="653"/>
      <c r="G63" s="653"/>
      <c r="V63" s="18"/>
    </row>
    <row r="64" spans="1:22" ht="43.5" hidden="1" customHeight="1">
      <c r="A64" s="92" t="e">
        <f>INDEX(発注者入力シート!$B$36:$G$45,MATCH(発注者入力シート!N19,発注者入力シート!$C$36:$C$45,0),5)</f>
        <v>#N/A</v>
      </c>
      <c r="B64" s="93" t="s">
        <v>428</v>
      </c>
      <c r="C64" s="94" t="e">
        <f>INDEX(発注者入力シート!$B$36:$G$45,MATCH(発注者入力シート!N19,発注者入力シート!$C$36:$C$45,0),6)</f>
        <v>#N/A</v>
      </c>
      <c r="D64" s="79" t="s">
        <v>1421</v>
      </c>
      <c r="E64" s="79" t="s">
        <v>994</v>
      </c>
      <c r="F64" s="652" t="s">
        <v>237</v>
      </c>
      <c r="G64" s="652" t="e">
        <f>IF(#REF!="","",#REF!)</f>
        <v>#REF!</v>
      </c>
    </row>
    <row r="65" spans="1:7" ht="43.5" hidden="1" customHeight="1">
      <c r="A65" s="92" t="e">
        <f>INDEX(発注者入力シート!$B$36:$G$45,MATCH(発注者入力シート!N21,発注者入力シート!$C$36:$C$45,0),5)</f>
        <v>#N/A</v>
      </c>
      <c r="B65" s="93" t="s">
        <v>428</v>
      </c>
      <c r="C65" s="94" t="e">
        <f>INDEX(発注者入力シート!$B$36:$G$45,MATCH(発注者入力シート!N21,発注者入力シート!$C$36:$C$45,0),6)</f>
        <v>#N/A</v>
      </c>
      <c r="D65" s="110" t="s">
        <v>1421</v>
      </c>
      <c r="E65" s="110" t="s">
        <v>529</v>
      </c>
      <c r="F65" s="652" t="s">
        <v>237</v>
      </c>
      <c r="G65" s="652" t="e">
        <f>IF(#REF!="","",#REF!)</f>
        <v>#REF!</v>
      </c>
    </row>
    <row r="66" spans="1:7" ht="43.5" hidden="1" customHeight="1">
      <c r="A66" s="92" t="e">
        <f>INDEX(発注者入力シート!$B$36:$G$45,MATCH(発注者入力シート!N22,発注者入力シート!$C$36:$C$45,0),5)</f>
        <v>#N/A</v>
      </c>
      <c r="B66" s="93" t="s">
        <v>428</v>
      </c>
      <c r="C66" s="94" t="e">
        <f>INDEX(発注者入力シート!$B$36:$G$45,MATCH(発注者入力シート!N22,発注者入力シート!$C$36:$C$45,0),6)</f>
        <v>#N/A</v>
      </c>
      <c r="D66" s="110" t="s">
        <v>1421</v>
      </c>
      <c r="E66" s="110" t="s">
        <v>433</v>
      </c>
      <c r="F66" s="652" t="s">
        <v>237</v>
      </c>
      <c r="G66" s="652" t="e">
        <f>IF(#REF!="","",#REF!)</f>
        <v>#REF!</v>
      </c>
    </row>
    <row r="67" spans="1:7" ht="43.5" hidden="1" customHeight="1">
      <c r="A67" s="92" t="e">
        <f>INDEX(発注者入力シート!$B$36:$G$45,MATCH(発注者入力シート!N23,発注者入力シート!$C$36:$C$45,0),5)</f>
        <v>#N/A</v>
      </c>
      <c r="B67" s="93" t="s">
        <v>428</v>
      </c>
      <c r="C67" s="94" t="e">
        <f>INDEX(発注者入力シート!$B$36:$G$45,MATCH(発注者入力シート!N23,発注者入力シート!$C$36:$C$45,0),6)</f>
        <v>#N/A</v>
      </c>
      <c r="D67" s="110" t="s">
        <v>1421</v>
      </c>
      <c r="E67" s="110" t="s">
        <v>541</v>
      </c>
      <c r="F67" s="652" t="s">
        <v>237</v>
      </c>
      <c r="G67" s="652" t="e">
        <f>IF(#REF!="","",#REF!)</f>
        <v>#REF!</v>
      </c>
    </row>
    <row r="68" spans="1:7" ht="43.5" hidden="1" customHeight="1">
      <c r="A68" s="92" t="e">
        <f>INDEX(発注者入力シート!$B$36:$G$45,MATCH(発注者入力シート!N25,発注者入力シート!$C$36:$C$45,0),5)</f>
        <v>#N/A</v>
      </c>
      <c r="B68" s="93" t="s">
        <v>428</v>
      </c>
      <c r="C68" s="94" t="e">
        <f>INDEX(発注者入力シート!$B$36:$G$45,MATCH(発注者入力シート!N25,発注者入力シート!$C$36:$C$45,0),6)</f>
        <v>#N/A</v>
      </c>
      <c r="D68" s="1075" t="s">
        <v>1421</v>
      </c>
      <c r="E68" s="1075" t="s">
        <v>1414</v>
      </c>
      <c r="F68" s="652" t="s">
        <v>237</v>
      </c>
      <c r="G68" s="652" t="e">
        <f>IF(#REF!="","",#REF!)</f>
        <v>#REF!</v>
      </c>
    </row>
    <row r="69" spans="1:7" ht="43.5" hidden="1" customHeight="1">
      <c r="A69" s="92" t="e">
        <f>INDEX(発注者入力シート!$B$36:$G$45,MATCH(発注者入力シート!N24,発注者入力シート!$C$36:$C$45,0),5)</f>
        <v>#N/A</v>
      </c>
      <c r="B69" s="93" t="s">
        <v>428</v>
      </c>
      <c r="C69" s="94" t="e">
        <f>INDEX(発注者入力シート!$B$36:$G$45,MATCH(発注者入力シート!N24,発注者入力シート!$C$36:$C$45,0),6)</f>
        <v>#N/A</v>
      </c>
      <c r="D69" s="1075" t="s">
        <v>1421</v>
      </c>
      <c r="E69" s="1141" t="s">
        <v>1415</v>
      </c>
      <c r="F69" s="1141" t="s">
        <v>237</v>
      </c>
      <c r="G69" s="652" t="e">
        <f>IF(#REF!="","",#REF!)</f>
        <v>#REF!</v>
      </c>
    </row>
    <row r="70" spans="1:7" ht="43.5" hidden="1" customHeight="1">
      <c r="A70" s="92" t="e">
        <f>INDEX(発注者入力シート!$B$36:$G$45,MATCH(発注者入力シート!N24,発注者入力シート!$C$36:$C$45,0),5)</f>
        <v>#N/A</v>
      </c>
      <c r="B70" s="93" t="s">
        <v>428</v>
      </c>
      <c r="C70" s="94" t="e">
        <f>INDEX(発注者入力シート!$B$36:$G$45,MATCH(発注者入力シート!N24,発注者入力シート!$C$36:$C$45,0),6)</f>
        <v>#N/A</v>
      </c>
      <c r="D70" s="1075" t="s">
        <v>1421</v>
      </c>
      <c r="E70" s="1142"/>
      <c r="F70" s="1142"/>
      <c r="G70" s="652" t="e">
        <f>IF(#REF!="","",#REF!)</f>
        <v>#REF!</v>
      </c>
    </row>
    <row r="71" spans="1:7" ht="43.5" customHeight="1">
      <c r="A71" s="92" t="str">
        <f>INDEX(発注者入力シート!$B$46:$G$47,MATCH(発注者入力シート!O6,発注者入力シート!$C$46:$C$47,0),5)</f>
        <v>（５）</v>
      </c>
      <c r="B71" s="93" t="s">
        <v>428</v>
      </c>
      <c r="C71" s="94" t="str">
        <f>INDEX(発注者入力シート!$B$46:$G$47,MATCH(発注者入力シート!O6,発注者入力シート!$C$46:$C$47,0),6)</f>
        <v>①</v>
      </c>
      <c r="D71" s="1151" t="s">
        <v>195</v>
      </c>
      <c r="E71" s="1151" t="s">
        <v>248</v>
      </c>
      <c r="F71" s="652" t="s">
        <v>254</v>
      </c>
      <c r="G71" s="652" t="str">
        <f>IF(近隣施工実績!B10="","",近隣施工実績!B10)</f>
        <v>令和３年度から入札公告日前日までに完成及び引き渡しが完了した島根県発注の下記工事</v>
      </c>
    </row>
    <row r="72" spans="1:7" ht="43.5" customHeight="1">
      <c r="A72" s="92" t="str">
        <f>A71</f>
        <v>（５）</v>
      </c>
      <c r="B72" s="93" t="s">
        <v>428</v>
      </c>
      <c r="C72" s="94" t="str">
        <f>C71</f>
        <v>①</v>
      </c>
      <c r="D72" s="1152"/>
      <c r="E72" s="1152"/>
      <c r="F72" s="652" t="s">
        <v>249</v>
      </c>
      <c r="G72" s="652" t="str">
        <f>IF(近隣施工実績!F12="","",近隣施工実績!F12)</f>
        <v>完成及び引き渡しが完了した島根県内での電気通信工事</v>
      </c>
    </row>
    <row r="73" spans="1:7" ht="43.5" customHeight="1">
      <c r="A73" s="92" t="str">
        <f t="shared" ref="A73:A74" si="6">A72</f>
        <v>（５）</v>
      </c>
      <c r="B73" s="93" t="s">
        <v>428</v>
      </c>
      <c r="C73" s="94" t="str">
        <f t="shared" ref="C73:C74" si="7">C72</f>
        <v>①</v>
      </c>
      <c r="D73" s="1152"/>
      <c r="E73" s="1152"/>
      <c r="F73" s="652" t="s">
        <v>155</v>
      </c>
      <c r="G73" s="652" t="str">
        <f>IF(近隣施工実績!F14="","",近隣施工実績!F14)</f>
        <v>通信設備工事</v>
      </c>
    </row>
    <row r="74" spans="1:7" ht="43.5" customHeight="1">
      <c r="A74" s="92" t="str">
        <f t="shared" si="6"/>
        <v>（５）</v>
      </c>
      <c r="B74" s="93" t="s">
        <v>428</v>
      </c>
      <c r="C74" s="94" t="str">
        <f t="shared" si="7"/>
        <v>①</v>
      </c>
      <c r="D74" s="1153"/>
      <c r="E74" s="1153"/>
      <c r="F74" s="652" t="s">
        <v>216</v>
      </c>
      <c r="G74" s="652" t="str">
        <f>IF(近隣施工実績!F15="","",近隣施工実績!F15)</f>
        <v>電気通信工事</v>
      </c>
    </row>
    <row r="75" spans="1:7" ht="43.5" hidden="1" customHeight="1">
      <c r="A75" s="92" t="e">
        <f>INDEX(発注者入力シート!$B$46:$G$47,MATCH(発注者入力シート!O7,発注者入力シート!$C$46:$C$47,0),5)</f>
        <v>#N/A</v>
      </c>
      <c r="B75" s="93" t="s">
        <v>428</v>
      </c>
      <c r="C75" s="94" t="e">
        <f>INDEX(発注者入力シート!$B$46:$G$47,MATCH(発注者入力シート!O7,発注者入力シート!$C$46:$C$47,0),6)</f>
        <v>#N/A</v>
      </c>
      <c r="D75" s="79" t="s">
        <v>486</v>
      </c>
      <c r="E75" s="79" t="s">
        <v>250</v>
      </c>
      <c r="F75" s="79" t="s">
        <v>237</v>
      </c>
      <c r="G75" s="79" t="e">
        <f>IF(#REF!="","",#REF!)</f>
        <v>#REF!</v>
      </c>
    </row>
    <row r="76" spans="1:7" ht="34.5" hidden="1" customHeight="1">
      <c r="A76" s="92" t="e">
        <f>INDEX(発注者入力シート!$B$46:$G$47,MATCH(発注者入力シート!O8,発注者入力シート!$C$46:$C$47,0),5)</f>
        <v>#N/A</v>
      </c>
      <c r="B76" s="93" t="s">
        <v>428</v>
      </c>
      <c r="C76" s="94" t="e">
        <f>INDEX(発注者入力シート!$B$46:$G$47,MATCH(発注者入力シート!O8,発注者入力シート!$C$46:$C$47,0),6)</f>
        <v>#N/A</v>
      </c>
      <c r="D76" s="79" t="s">
        <v>486</v>
      </c>
      <c r="E76" s="44" t="s">
        <v>425</v>
      </c>
      <c r="F76" s="79" t="s">
        <v>237</v>
      </c>
      <c r="G76" s="44" t="e">
        <f>IF(#REF!="","",#REF!)</f>
        <v>#REF!</v>
      </c>
    </row>
    <row r="77" spans="1:7" ht="34.5" hidden="1" customHeight="1">
      <c r="A77" s="92" t="e">
        <f>INDEX(発注者入力シート!$B$46:$G$47,MATCH(発注者入力シート!O9,発注者入力シート!$C$46:$C$47,0),5)</f>
        <v>#N/A</v>
      </c>
      <c r="B77" s="93" t="s">
        <v>428</v>
      </c>
      <c r="C77" s="94" t="e">
        <f>INDEX(発注者入力シート!$B$46:$G$47,MATCH(発注者入力シート!O9,発注者入力シート!$C$46:$C$47,0),6)</f>
        <v>#N/A</v>
      </c>
      <c r="D77" s="79" t="s">
        <v>486</v>
      </c>
      <c r="E77" s="44" t="s">
        <v>426</v>
      </c>
      <c r="F77" s="79" t="s">
        <v>237</v>
      </c>
      <c r="G77" s="44" t="e">
        <f>IF(#REF!="","",#REF!)</f>
        <v>#REF!</v>
      </c>
    </row>
  </sheetData>
  <mergeCells count="34">
    <mergeCell ref="D71:D74"/>
    <mergeCell ref="E71:E74"/>
    <mergeCell ref="D58:D60"/>
    <mergeCell ref="E58:E60"/>
    <mergeCell ref="D50:D51"/>
    <mergeCell ref="E50:E51"/>
    <mergeCell ref="E69:E70"/>
    <mergeCell ref="E45:E46"/>
    <mergeCell ref="D38:D41"/>
    <mergeCell ref="E38:E41"/>
    <mergeCell ref="D21:D24"/>
    <mergeCell ref="E21:E24"/>
    <mergeCell ref="D25:D27"/>
    <mergeCell ref="E25:E27"/>
    <mergeCell ref="D31:D34"/>
    <mergeCell ref="E31:E34"/>
    <mergeCell ref="D35:D37"/>
    <mergeCell ref="E35:E37"/>
    <mergeCell ref="F69:F70"/>
    <mergeCell ref="A1:C1"/>
    <mergeCell ref="A2:C2"/>
    <mergeCell ref="E17:E20"/>
    <mergeCell ref="A5:C5"/>
    <mergeCell ref="D1:E1"/>
    <mergeCell ref="D2:G2"/>
    <mergeCell ref="D13:D16"/>
    <mergeCell ref="E13:E16"/>
    <mergeCell ref="D6:D12"/>
    <mergeCell ref="D17:D20"/>
    <mergeCell ref="D43:D44"/>
    <mergeCell ref="E43:E44"/>
    <mergeCell ref="D48:D49"/>
    <mergeCell ref="E48:E49"/>
    <mergeCell ref="D45:D46"/>
  </mergeCells>
  <phoneticPr fontId="2"/>
  <pageMargins left="0.59055118110236227" right="0.19685039370078741" top="0.39370078740157483" bottom="0.39370078740157483" header="0.31496062992125984" footer="0.31496062992125984"/>
  <pageSetup paperSize="9" orientation="portrait" r:id="rId1"/>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0000"/>
    <pageSetUpPr fitToPage="1"/>
  </sheetPr>
  <dimension ref="A1:T48"/>
  <sheetViews>
    <sheetView view="pageBreakPreview" zoomScaleNormal="100" zoomScaleSheetLayoutView="100" workbookViewId="0">
      <selection sqref="A1:F1"/>
    </sheetView>
  </sheetViews>
  <sheetFormatPr defaultColWidth="9" defaultRowHeight="13"/>
  <cols>
    <col min="1" max="17" width="5.08984375" style="4" customWidth="1"/>
    <col min="18" max="18" width="5.08984375" style="190" customWidth="1"/>
    <col min="19" max="16384" width="9" style="4"/>
  </cols>
  <sheetData>
    <row r="1" spans="1:20" ht="15.75" customHeight="1">
      <c r="A1" s="1392" t="str">
        <f>CONCATENATE("（様式－",発注者入力シート!E54,"）")</f>
        <v>（様式－２０）</v>
      </c>
      <c r="B1" s="1392"/>
      <c r="C1" s="1392"/>
      <c r="D1" s="1392"/>
      <c r="E1" s="1392"/>
      <c r="F1" s="1392"/>
      <c r="S1" s="4" t="s">
        <v>393</v>
      </c>
    </row>
    <row r="2" spans="1:20" ht="15.75" customHeight="1">
      <c r="A2" s="2073" t="s">
        <v>1274</v>
      </c>
      <c r="B2" s="2073"/>
      <c r="C2" s="2073"/>
      <c r="D2" s="2073"/>
      <c r="E2" s="2073"/>
      <c r="F2" s="2073"/>
      <c r="G2" s="2073"/>
      <c r="H2" s="2073"/>
      <c r="I2" s="2073"/>
      <c r="J2" s="2073"/>
      <c r="K2" s="2073"/>
      <c r="L2" s="2073"/>
      <c r="M2" s="2073"/>
      <c r="N2" s="2073"/>
      <c r="O2" s="2073"/>
      <c r="P2" s="2073"/>
      <c r="Q2" s="2073"/>
      <c r="R2" s="276"/>
      <c r="S2" s="4" t="s">
        <v>394</v>
      </c>
    </row>
    <row r="3" spans="1:20" ht="15.75" customHeight="1">
      <c r="A3" s="1495" t="s">
        <v>568</v>
      </c>
      <c r="B3" s="1495"/>
      <c r="C3" s="1495"/>
      <c r="D3" s="1495"/>
      <c r="E3" s="1495"/>
      <c r="F3" s="1495"/>
      <c r="G3" s="1495"/>
      <c r="H3" s="1495"/>
      <c r="I3" s="1495"/>
      <c r="J3" s="1495"/>
      <c r="K3" s="1495"/>
      <c r="L3" s="1495"/>
      <c r="M3" s="1495"/>
      <c r="N3" s="1495"/>
      <c r="O3" s="1495"/>
      <c r="P3" s="1495"/>
      <c r="Q3" s="1495"/>
      <c r="R3" s="272"/>
      <c r="S3" s="147"/>
      <c r="T3" s="4" t="s">
        <v>404</v>
      </c>
    </row>
    <row r="4" spans="1:20" ht="15.75" customHeight="1">
      <c r="A4" s="208"/>
      <c r="B4" s="208"/>
      <c r="C4" s="208"/>
      <c r="D4" s="208"/>
      <c r="E4" s="208"/>
      <c r="F4" s="208"/>
      <c r="G4" s="208"/>
      <c r="H4" s="208"/>
      <c r="I4" s="208"/>
      <c r="J4" s="208"/>
      <c r="K4" s="208"/>
      <c r="L4" s="208"/>
      <c r="M4" s="208"/>
      <c r="N4" s="208"/>
      <c r="O4" s="208"/>
      <c r="P4" s="208"/>
      <c r="Q4" s="208"/>
      <c r="R4" s="272"/>
      <c r="S4" s="135"/>
      <c r="T4" s="4" t="s">
        <v>396</v>
      </c>
    </row>
    <row r="5" spans="1:20" ht="15.75" customHeight="1">
      <c r="A5" s="4" t="s">
        <v>77</v>
      </c>
      <c r="S5" s="190"/>
    </row>
    <row r="6" spans="1:20" ht="15.75" customHeight="1">
      <c r="A6" s="2074"/>
      <c r="B6" s="2074"/>
      <c r="C6" s="2074"/>
      <c r="D6" s="2074"/>
      <c r="E6" s="2074"/>
      <c r="F6" s="4" t="s">
        <v>130</v>
      </c>
      <c r="S6" s="4" t="s">
        <v>397</v>
      </c>
    </row>
    <row r="7" spans="1:20" ht="15.75" customHeight="1">
      <c r="A7" s="2074"/>
      <c r="B7" s="2074"/>
      <c r="C7" s="2074"/>
      <c r="D7" s="2074"/>
      <c r="E7" s="2074"/>
      <c r="S7" s="137"/>
      <c r="T7" s="4" t="s">
        <v>398</v>
      </c>
    </row>
    <row r="8" spans="1:20" ht="15.75" customHeight="1">
      <c r="K8" s="4" t="s">
        <v>53</v>
      </c>
      <c r="S8" s="138"/>
      <c r="T8" s="4" t="s">
        <v>396</v>
      </c>
    </row>
    <row r="9" spans="1:20" ht="15.75" customHeight="1">
      <c r="K9" s="2074"/>
      <c r="L9" s="2074"/>
      <c r="M9" s="2074"/>
      <c r="N9" s="2074"/>
      <c r="O9" s="2074"/>
      <c r="P9" s="2074"/>
      <c r="S9" s="190"/>
      <c r="T9" s="190"/>
    </row>
    <row r="10" spans="1:20" ht="15.75" customHeight="1">
      <c r="S10" s="149" t="s">
        <v>399</v>
      </c>
    </row>
    <row r="11" spans="1:20" ht="15.75" customHeight="1">
      <c r="S11" s="149" t="s">
        <v>400</v>
      </c>
    </row>
    <row r="12" spans="1:20" ht="15.75" customHeight="1">
      <c r="A12" s="2112" t="s">
        <v>1276</v>
      </c>
      <c r="B12" s="2112"/>
      <c r="C12" s="2112"/>
      <c r="D12" s="2112"/>
      <c r="E12" s="2112"/>
      <c r="F12" s="2112"/>
      <c r="G12" s="2112"/>
      <c r="H12" s="2112"/>
      <c r="I12" s="2112"/>
      <c r="J12" s="2112"/>
      <c r="K12" s="2112"/>
      <c r="L12" s="2112"/>
      <c r="M12" s="2112"/>
      <c r="N12" s="2112"/>
      <c r="O12" s="2112"/>
      <c r="P12" s="2112"/>
      <c r="Q12" s="2112"/>
      <c r="R12" s="212"/>
    </row>
    <row r="13" spans="1:20" ht="15.75" customHeight="1">
      <c r="A13" s="2112"/>
      <c r="B13" s="2112"/>
      <c r="C13" s="2112"/>
      <c r="D13" s="2112"/>
      <c r="E13" s="2112"/>
      <c r="F13" s="2112"/>
      <c r="G13" s="2112"/>
      <c r="H13" s="2112"/>
      <c r="I13" s="2112"/>
      <c r="J13" s="2112"/>
      <c r="K13" s="2112"/>
      <c r="L13" s="2112"/>
      <c r="M13" s="2112"/>
      <c r="N13" s="2112"/>
      <c r="O13" s="2112"/>
      <c r="P13" s="2112"/>
      <c r="Q13" s="2112"/>
      <c r="R13" s="212"/>
    </row>
    <row r="14" spans="1:20" ht="15.75" customHeight="1"/>
    <row r="15" spans="1:20" ht="15.75" customHeight="1">
      <c r="A15" s="1384" t="s">
        <v>55</v>
      </c>
      <c r="B15" s="1384"/>
      <c r="C15" s="1384"/>
      <c r="D15" s="1384"/>
      <c r="E15" s="1384"/>
      <c r="F15" s="1384"/>
      <c r="G15" s="1384"/>
      <c r="H15" s="1384"/>
      <c r="I15" s="1384"/>
      <c r="J15" s="1384"/>
      <c r="K15" s="1384"/>
      <c r="L15" s="1384"/>
      <c r="M15" s="1384"/>
      <c r="N15" s="1384"/>
      <c r="O15" s="1384"/>
      <c r="P15" s="1384"/>
      <c r="Q15" s="1384"/>
      <c r="R15" s="260"/>
    </row>
    <row r="16" spans="1:20" ht="15.75" customHeight="1"/>
    <row r="17" spans="1:18" ht="15.75" customHeight="1">
      <c r="A17" s="1446" t="s">
        <v>56</v>
      </c>
      <c r="B17" s="1447"/>
      <c r="C17" s="1447"/>
      <c r="D17" s="1447"/>
      <c r="E17" s="2055">
        <f>発注者入力シート!C7</f>
        <v>45316</v>
      </c>
      <c r="F17" s="2056"/>
      <c r="G17" s="2056"/>
      <c r="H17" s="2056"/>
      <c r="I17" s="2056"/>
      <c r="J17" s="2056"/>
      <c r="K17" s="2056"/>
      <c r="L17" s="2056"/>
      <c r="M17" s="2056"/>
      <c r="N17" s="2056"/>
      <c r="O17" s="2056"/>
      <c r="P17" s="2056"/>
      <c r="Q17" s="2057"/>
      <c r="R17" s="140"/>
    </row>
    <row r="18" spans="1:18" ht="15.75" customHeight="1">
      <c r="A18" s="1446" t="s">
        <v>26</v>
      </c>
      <c r="B18" s="1447"/>
      <c r="C18" s="1447"/>
      <c r="D18" s="1447"/>
      <c r="E18" s="2060" t="str">
        <f>発注者入力シート!C10</f>
        <v>三代浄水場　中央監視システム更新工事</v>
      </c>
      <c r="F18" s="2061"/>
      <c r="G18" s="2061"/>
      <c r="H18" s="2061"/>
      <c r="I18" s="2061"/>
      <c r="J18" s="2061"/>
      <c r="K18" s="2061"/>
      <c r="L18" s="2061"/>
      <c r="M18" s="2061"/>
      <c r="N18" s="2061"/>
      <c r="O18" s="2061"/>
      <c r="P18" s="2061"/>
      <c r="Q18" s="2062"/>
      <c r="R18" s="259"/>
    </row>
    <row r="19" spans="1:18" ht="15.75" customHeight="1">
      <c r="A19" s="1449"/>
      <c r="B19" s="1450"/>
      <c r="C19" s="1450"/>
      <c r="D19" s="1450"/>
      <c r="E19" s="2063"/>
      <c r="F19" s="2064"/>
      <c r="G19" s="2064"/>
      <c r="H19" s="2064"/>
      <c r="I19" s="2064"/>
      <c r="J19" s="2064"/>
      <c r="K19" s="2064"/>
      <c r="L19" s="2064"/>
      <c r="M19" s="2064"/>
      <c r="N19" s="2064"/>
      <c r="O19" s="2064"/>
      <c r="P19" s="2064"/>
      <c r="Q19" s="2065"/>
      <c r="R19" s="259"/>
    </row>
    <row r="20" spans="1:18" ht="15.75" customHeight="1">
      <c r="A20" s="1452" t="s">
        <v>83</v>
      </c>
      <c r="B20" s="1453"/>
      <c r="C20" s="1453"/>
      <c r="D20" s="1453"/>
      <c r="E20" s="1453"/>
      <c r="F20" s="1453"/>
      <c r="G20" s="1453"/>
      <c r="H20" s="1453"/>
      <c r="I20" s="1453"/>
      <c r="J20" s="1453"/>
      <c r="K20" s="1453"/>
      <c r="L20" s="1453"/>
      <c r="M20" s="1453"/>
      <c r="N20" s="1453"/>
      <c r="O20" s="1453"/>
      <c r="P20" s="1453"/>
      <c r="Q20" s="1454"/>
      <c r="R20" s="141"/>
    </row>
    <row r="21" spans="1:18" ht="15.75" customHeight="1">
      <c r="A21" s="1472" t="s">
        <v>567</v>
      </c>
      <c r="B21" s="1479"/>
      <c r="C21" s="1479"/>
      <c r="D21" s="1479"/>
      <c r="E21" s="1472" t="s">
        <v>82</v>
      </c>
      <c r="F21" s="1479"/>
      <c r="G21" s="1479"/>
      <c r="H21" s="1479"/>
      <c r="I21" s="1479"/>
      <c r="J21" s="1479"/>
      <c r="K21" s="1479"/>
      <c r="L21" s="1479"/>
      <c r="M21" s="1479"/>
      <c r="N21" s="1479"/>
      <c r="O21" s="1479"/>
      <c r="P21" s="1479"/>
      <c r="Q21" s="1473"/>
      <c r="R21" s="141"/>
    </row>
    <row r="22" spans="1:18" ht="15.75" customHeight="1">
      <c r="A22" s="193" t="s">
        <v>131</v>
      </c>
      <c r="B22" s="1438"/>
      <c r="C22" s="1438"/>
      <c r="D22" s="1439"/>
      <c r="E22" s="2110"/>
      <c r="F22" s="1438"/>
      <c r="G22" s="1438"/>
      <c r="H22" s="1438"/>
      <c r="I22" s="1438"/>
      <c r="J22" s="1438"/>
      <c r="K22" s="1438"/>
      <c r="L22" s="1438"/>
      <c r="M22" s="1438"/>
      <c r="N22" s="1438"/>
      <c r="O22" s="1438"/>
      <c r="P22" s="1438"/>
      <c r="Q22" s="1439"/>
      <c r="R22" s="257"/>
    </row>
    <row r="23" spans="1:18" ht="15.75" customHeight="1">
      <c r="A23" s="169"/>
      <c r="B23" s="1441"/>
      <c r="C23" s="1441"/>
      <c r="D23" s="1442"/>
      <c r="E23" s="2106"/>
      <c r="F23" s="1441"/>
      <c r="G23" s="1441"/>
      <c r="H23" s="1441"/>
      <c r="I23" s="1441"/>
      <c r="J23" s="1441"/>
      <c r="K23" s="1441"/>
      <c r="L23" s="1441"/>
      <c r="M23" s="1441"/>
      <c r="N23" s="1441"/>
      <c r="O23" s="1441"/>
      <c r="P23" s="1441"/>
      <c r="Q23" s="1442"/>
      <c r="R23" s="257"/>
    </row>
    <row r="24" spans="1:18" ht="15.75" customHeight="1">
      <c r="A24" s="169"/>
      <c r="B24" s="1441"/>
      <c r="C24" s="1441"/>
      <c r="D24" s="1442"/>
      <c r="E24" s="2106"/>
      <c r="F24" s="1441"/>
      <c r="G24" s="1441"/>
      <c r="H24" s="1441"/>
      <c r="I24" s="1441"/>
      <c r="J24" s="1441"/>
      <c r="K24" s="1441"/>
      <c r="L24" s="1441"/>
      <c r="M24" s="1441"/>
      <c r="N24" s="1441"/>
      <c r="O24" s="1441"/>
      <c r="P24" s="1441"/>
      <c r="Q24" s="1442"/>
      <c r="R24" s="257"/>
    </row>
    <row r="25" spans="1:18" ht="15.75" customHeight="1">
      <c r="A25" s="169"/>
      <c r="B25" s="1441"/>
      <c r="C25" s="1441"/>
      <c r="D25" s="1442"/>
      <c r="E25" s="2106"/>
      <c r="F25" s="1441"/>
      <c r="G25" s="1441"/>
      <c r="H25" s="1441"/>
      <c r="I25" s="1441"/>
      <c r="J25" s="1441"/>
      <c r="K25" s="1441"/>
      <c r="L25" s="1441"/>
      <c r="M25" s="1441"/>
      <c r="N25" s="1441"/>
      <c r="O25" s="1441"/>
      <c r="P25" s="1441"/>
      <c r="Q25" s="1442"/>
      <c r="R25" s="257"/>
    </row>
    <row r="26" spans="1:18" ht="15.75" customHeight="1">
      <c r="A26" s="169"/>
      <c r="B26" s="1441"/>
      <c r="C26" s="1441"/>
      <c r="D26" s="1442"/>
      <c r="E26" s="2106"/>
      <c r="F26" s="1441"/>
      <c r="G26" s="1441"/>
      <c r="H26" s="1441"/>
      <c r="I26" s="1441"/>
      <c r="J26" s="1441"/>
      <c r="K26" s="1441"/>
      <c r="L26" s="1441"/>
      <c r="M26" s="1441"/>
      <c r="N26" s="1441"/>
      <c r="O26" s="1441"/>
      <c r="P26" s="1441"/>
      <c r="Q26" s="1442"/>
      <c r="R26" s="257"/>
    </row>
    <row r="27" spans="1:18" ht="15.75" customHeight="1">
      <c r="A27" s="169"/>
      <c r="B27" s="1441"/>
      <c r="C27" s="1441"/>
      <c r="D27" s="1442"/>
      <c r="E27" s="2106"/>
      <c r="F27" s="1441"/>
      <c r="G27" s="1441"/>
      <c r="H27" s="1441"/>
      <c r="I27" s="1441"/>
      <c r="J27" s="1441"/>
      <c r="K27" s="1441"/>
      <c r="L27" s="1441"/>
      <c r="M27" s="1441"/>
      <c r="N27" s="1441"/>
      <c r="O27" s="1441"/>
      <c r="P27" s="1441"/>
      <c r="Q27" s="1442"/>
      <c r="R27" s="257"/>
    </row>
    <row r="28" spans="1:18" ht="15.75" customHeight="1">
      <c r="A28" s="169"/>
      <c r="B28" s="1441"/>
      <c r="C28" s="1441"/>
      <c r="D28" s="1442"/>
      <c r="E28" s="2106"/>
      <c r="F28" s="1441"/>
      <c r="G28" s="1441"/>
      <c r="H28" s="1441"/>
      <c r="I28" s="1441"/>
      <c r="J28" s="1441"/>
      <c r="K28" s="1441"/>
      <c r="L28" s="1441"/>
      <c r="M28" s="1441"/>
      <c r="N28" s="1441"/>
      <c r="O28" s="1441"/>
      <c r="P28" s="1441"/>
      <c r="Q28" s="1442"/>
      <c r="R28" s="257"/>
    </row>
    <row r="29" spans="1:18" ht="15.75" customHeight="1">
      <c r="A29" s="169"/>
      <c r="B29" s="2108"/>
      <c r="C29" s="2108"/>
      <c r="D29" s="2109"/>
      <c r="E29" s="2111"/>
      <c r="F29" s="2108"/>
      <c r="G29" s="2108"/>
      <c r="H29" s="2108"/>
      <c r="I29" s="2108"/>
      <c r="J29" s="2108"/>
      <c r="K29" s="2108"/>
      <c r="L29" s="2108"/>
      <c r="M29" s="2108"/>
      <c r="N29" s="2108"/>
      <c r="O29" s="2108"/>
      <c r="P29" s="2108"/>
      <c r="Q29" s="2109"/>
      <c r="R29" s="257"/>
    </row>
    <row r="30" spans="1:18" ht="15.75" customHeight="1">
      <c r="A30" s="226" t="s">
        <v>132</v>
      </c>
      <c r="B30" s="2103"/>
      <c r="C30" s="2103"/>
      <c r="D30" s="2104"/>
      <c r="E30" s="2105"/>
      <c r="F30" s="2103"/>
      <c r="G30" s="2103"/>
      <c r="H30" s="2103"/>
      <c r="I30" s="2103"/>
      <c r="J30" s="2103"/>
      <c r="K30" s="2103"/>
      <c r="L30" s="2103"/>
      <c r="M30" s="2103"/>
      <c r="N30" s="2103"/>
      <c r="O30" s="2103"/>
      <c r="P30" s="2103"/>
      <c r="Q30" s="2104"/>
      <c r="R30" s="257"/>
    </row>
    <row r="31" spans="1:18" ht="15.75" customHeight="1">
      <c r="A31" s="169"/>
      <c r="B31" s="1441"/>
      <c r="C31" s="1441"/>
      <c r="D31" s="1442"/>
      <c r="E31" s="2106"/>
      <c r="F31" s="1441"/>
      <c r="G31" s="1441"/>
      <c r="H31" s="1441"/>
      <c r="I31" s="1441"/>
      <c r="J31" s="1441"/>
      <c r="K31" s="1441"/>
      <c r="L31" s="1441"/>
      <c r="M31" s="1441"/>
      <c r="N31" s="1441"/>
      <c r="O31" s="1441"/>
      <c r="P31" s="1441"/>
      <c r="Q31" s="1442"/>
      <c r="R31" s="257"/>
    </row>
    <row r="32" spans="1:18" ht="15.75" customHeight="1">
      <c r="A32" s="169"/>
      <c r="B32" s="1441"/>
      <c r="C32" s="1441"/>
      <c r="D32" s="1442"/>
      <c r="E32" s="2106"/>
      <c r="F32" s="1441"/>
      <c r="G32" s="1441"/>
      <c r="H32" s="1441"/>
      <c r="I32" s="1441"/>
      <c r="J32" s="1441"/>
      <c r="K32" s="1441"/>
      <c r="L32" s="1441"/>
      <c r="M32" s="1441"/>
      <c r="N32" s="1441"/>
      <c r="O32" s="1441"/>
      <c r="P32" s="1441"/>
      <c r="Q32" s="1442"/>
      <c r="R32" s="257"/>
    </row>
    <row r="33" spans="1:18" ht="15.75" customHeight="1">
      <c r="A33" s="169"/>
      <c r="B33" s="1441"/>
      <c r="C33" s="1441"/>
      <c r="D33" s="1442"/>
      <c r="E33" s="2106"/>
      <c r="F33" s="1441"/>
      <c r="G33" s="1441"/>
      <c r="H33" s="1441"/>
      <c r="I33" s="1441"/>
      <c r="J33" s="1441"/>
      <c r="K33" s="1441"/>
      <c r="L33" s="1441"/>
      <c r="M33" s="1441"/>
      <c r="N33" s="1441"/>
      <c r="O33" s="1441"/>
      <c r="P33" s="1441"/>
      <c r="Q33" s="1442"/>
      <c r="R33" s="257"/>
    </row>
    <row r="34" spans="1:18" ht="15.75" customHeight="1">
      <c r="A34" s="169"/>
      <c r="B34" s="1441"/>
      <c r="C34" s="1441"/>
      <c r="D34" s="1442"/>
      <c r="E34" s="2106"/>
      <c r="F34" s="1441"/>
      <c r="G34" s="1441"/>
      <c r="H34" s="1441"/>
      <c r="I34" s="1441"/>
      <c r="J34" s="1441"/>
      <c r="K34" s="1441"/>
      <c r="L34" s="1441"/>
      <c r="M34" s="1441"/>
      <c r="N34" s="1441"/>
      <c r="O34" s="1441"/>
      <c r="P34" s="1441"/>
      <c r="Q34" s="1442"/>
      <c r="R34" s="257"/>
    </row>
    <row r="35" spans="1:18" ht="15.75" customHeight="1">
      <c r="A35" s="169"/>
      <c r="B35" s="1441"/>
      <c r="C35" s="1441"/>
      <c r="D35" s="1442"/>
      <c r="E35" s="2106"/>
      <c r="F35" s="1441"/>
      <c r="G35" s="1441"/>
      <c r="H35" s="1441"/>
      <c r="I35" s="1441"/>
      <c r="J35" s="1441"/>
      <c r="K35" s="1441"/>
      <c r="L35" s="1441"/>
      <c r="M35" s="1441"/>
      <c r="N35" s="1441"/>
      <c r="O35" s="1441"/>
      <c r="P35" s="1441"/>
      <c r="Q35" s="1442"/>
      <c r="R35" s="257"/>
    </row>
    <row r="36" spans="1:18" ht="15.75" customHeight="1">
      <c r="A36" s="169"/>
      <c r="B36" s="1441"/>
      <c r="C36" s="1441"/>
      <c r="D36" s="1442"/>
      <c r="E36" s="2106"/>
      <c r="F36" s="1441"/>
      <c r="G36" s="1441"/>
      <c r="H36" s="1441"/>
      <c r="I36" s="1441"/>
      <c r="J36" s="1441"/>
      <c r="K36" s="1441"/>
      <c r="L36" s="1441"/>
      <c r="M36" s="1441"/>
      <c r="N36" s="1441"/>
      <c r="O36" s="1441"/>
      <c r="P36" s="1441"/>
      <c r="Q36" s="1442"/>
      <c r="R36" s="257"/>
    </row>
    <row r="37" spans="1:18" ht="15.75" customHeight="1">
      <c r="A37" s="228"/>
      <c r="B37" s="2108"/>
      <c r="C37" s="2108"/>
      <c r="D37" s="2109"/>
      <c r="E37" s="2111"/>
      <c r="F37" s="2108"/>
      <c r="G37" s="2108"/>
      <c r="H37" s="2108"/>
      <c r="I37" s="2108"/>
      <c r="J37" s="2108"/>
      <c r="K37" s="2108"/>
      <c r="L37" s="2108"/>
      <c r="M37" s="2108"/>
      <c r="N37" s="2108"/>
      <c r="O37" s="2108"/>
      <c r="P37" s="2108"/>
      <c r="Q37" s="2109"/>
      <c r="R37" s="257"/>
    </row>
    <row r="38" spans="1:18" ht="15.75" customHeight="1">
      <c r="A38" s="193" t="s">
        <v>133</v>
      </c>
      <c r="B38" s="2103"/>
      <c r="C38" s="2103"/>
      <c r="D38" s="2104"/>
      <c r="E38" s="2105"/>
      <c r="F38" s="2103"/>
      <c r="G38" s="2103"/>
      <c r="H38" s="2103"/>
      <c r="I38" s="2103"/>
      <c r="J38" s="2103"/>
      <c r="K38" s="2103"/>
      <c r="L38" s="2103"/>
      <c r="M38" s="2103"/>
      <c r="N38" s="2103"/>
      <c r="O38" s="2103"/>
      <c r="P38" s="2103"/>
      <c r="Q38" s="2104"/>
      <c r="R38" s="257"/>
    </row>
    <row r="39" spans="1:18" ht="15.75" customHeight="1">
      <c r="A39" s="156"/>
      <c r="B39" s="1441"/>
      <c r="C39" s="1441"/>
      <c r="D39" s="1442"/>
      <c r="E39" s="2106"/>
      <c r="F39" s="1441"/>
      <c r="G39" s="1441"/>
      <c r="H39" s="1441"/>
      <c r="I39" s="1441"/>
      <c r="J39" s="1441"/>
      <c r="K39" s="1441"/>
      <c r="L39" s="1441"/>
      <c r="M39" s="1441"/>
      <c r="N39" s="1441"/>
      <c r="O39" s="1441"/>
      <c r="P39" s="1441"/>
      <c r="Q39" s="1442"/>
      <c r="R39" s="257"/>
    </row>
    <row r="40" spans="1:18" ht="15.75" customHeight="1">
      <c r="A40" s="156"/>
      <c r="B40" s="1441"/>
      <c r="C40" s="1441"/>
      <c r="D40" s="1442"/>
      <c r="E40" s="2106"/>
      <c r="F40" s="1441"/>
      <c r="G40" s="1441"/>
      <c r="H40" s="1441"/>
      <c r="I40" s="1441"/>
      <c r="J40" s="1441"/>
      <c r="K40" s="1441"/>
      <c r="L40" s="1441"/>
      <c r="M40" s="1441"/>
      <c r="N40" s="1441"/>
      <c r="O40" s="1441"/>
      <c r="P40" s="1441"/>
      <c r="Q40" s="1442"/>
      <c r="R40" s="257"/>
    </row>
    <row r="41" spans="1:18" ht="15.75" customHeight="1">
      <c r="A41" s="156"/>
      <c r="B41" s="1441"/>
      <c r="C41" s="1441"/>
      <c r="D41" s="1442"/>
      <c r="E41" s="2106"/>
      <c r="F41" s="1441"/>
      <c r="G41" s="1441"/>
      <c r="H41" s="1441"/>
      <c r="I41" s="1441"/>
      <c r="J41" s="1441"/>
      <c r="K41" s="1441"/>
      <c r="L41" s="1441"/>
      <c r="M41" s="1441"/>
      <c r="N41" s="1441"/>
      <c r="O41" s="1441"/>
      <c r="P41" s="1441"/>
      <c r="Q41" s="1442"/>
      <c r="R41" s="257"/>
    </row>
    <row r="42" spans="1:18" ht="15.75" customHeight="1">
      <c r="A42" s="156"/>
      <c r="B42" s="1441"/>
      <c r="C42" s="1441"/>
      <c r="D42" s="1442"/>
      <c r="E42" s="2106"/>
      <c r="F42" s="1441"/>
      <c r="G42" s="1441"/>
      <c r="H42" s="1441"/>
      <c r="I42" s="1441"/>
      <c r="J42" s="1441"/>
      <c r="K42" s="1441"/>
      <c r="L42" s="1441"/>
      <c r="M42" s="1441"/>
      <c r="N42" s="1441"/>
      <c r="O42" s="1441"/>
      <c r="P42" s="1441"/>
      <c r="Q42" s="1442"/>
      <c r="R42" s="257"/>
    </row>
    <row r="43" spans="1:18" ht="15.75" customHeight="1">
      <c r="A43" s="156"/>
      <c r="B43" s="1441"/>
      <c r="C43" s="1441"/>
      <c r="D43" s="1442"/>
      <c r="E43" s="2106"/>
      <c r="F43" s="1441"/>
      <c r="G43" s="1441"/>
      <c r="H43" s="1441"/>
      <c r="I43" s="1441"/>
      <c r="J43" s="1441"/>
      <c r="K43" s="1441"/>
      <c r="L43" s="1441"/>
      <c r="M43" s="1441"/>
      <c r="N43" s="1441"/>
      <c r="O43" s="1441"/>
      <c r="P43" s="1441"/>
      <c r="Q43" s="1442"/>
      <c r="R43" s="257"/>
    </row>
    <row r="44" spans="1:18" ht="15.75" customHeight="1">
      <c r="A44" s="156"/>
      <c r="B44" s="1441"/>
      <c r="C44" s="1441"/>
      <c r="D44" s="1442"/>
      <c r="E44" s="2106"/>
      <c r="F44" s="1441"/>
      <c r="G44" s="1441"/>
      <c r="H44" s="1441"/>
      <c r="I44" s="1441"/>
      <c r="J44" s="1441"/>
      <c r="K44" s="1441"/>
      <c r="L44" s="1441"/>
      <c r="M44" s="1441"/>
      <c r="N44" s="1441"/>
      <c r="O44" s="1441"/>
      <c r="P44" s="1441"/>
      <c r="Q44" s="1442"/>
      <c r="R44" s="257"/>
    </row>
    <row r="45" spans="1:18" ht="15.75" customHeight="1">
      <c r="A45" s="156"/>
      <c r="B45" s="1441"/>
      <c r="C45" s="1441"/>
      <c r="D45" s="1442"/>
      <c r="E45" s="2106"/>
      <c r="F45" s="1441"/>
      <c r="G45" s="1441"/>
      <c r="H45" s="1441"/>
      <c r="I45" s="1441"/>
      <c r="J45" s="1441"/>
      <c r="K45" s="1441"/>
      <c r="L45" s="1441"/>
      <c r="M45" s="1441"/>
      <c r="N45" s="1441"/>
      <c r="O45" s="1441"/>
      <c r="P45" s="1441"/>
      <c r="Q45" s="1442"/>
      <c r="R45" s="257"/>
    </row>
    <row r="46" spans="1:18" ht="15.75" customHeight="1">
      <c r="A46" s="156"/>
      <c r="B46" s="1441"/>
      <c r="C46" s="1441"/>
      <c r="D46" s="1442"/>
      <c r="E46" s="2106"/>
      <c r="F46" s="1441"/>
      <c r="G46" s="1441"/>
      <c r="H46" s="1441"/>
      <c r="I46" s="1441"/>
      <c r="J46" s="1441"/>
      <c r="K46" s="1441"/>
      <c r="L46" s="1441"/>
      <c r="M46" s="1441"/>
      <c r="N46" s="1441"/>
      <c r="O46" s="1441"/>
      <c r="P46" s="1441"/>
      <c r="Q46" s="1442"/>
      <c r="R46" s="257"/>
    </row>
    <row r="47" spans="1:18" ht="15.75" customHeight="1">
      <c r="A47" s="156"/>
      <c r="B47" s="1441"/>
      <c r="C47" s="1441"/>
      <c r="D47" s="1442"/>
      <c r="E47" s="2106"/>
      <c r="F47" s="1441"/>
      <c r="G47" s="1441"/>
      <c r="H47" s="1441"/>
      <c r="I47" s="1441"/>
      <c r="J47" s="1441"/>
      <c r="K47" s="1441"/>
      <c r="L47" s="1441"/>
      <c r="M47" s="1441"/>
      <c r="N47" s="1441"/>
      <c r="O47" s="1441"/>
      <c r="P47" s="1441"/>
      <c r="Q47" s="1442"/>
      <c r="R47" s="257"/>
    </row>
    <row r="48" spans="1:18" ht="15.75" customHeight="1">
      <c r="A48" s="165"/>
      <c r="B48" s="1444"/>
      <c r="C48" s="1444"/>
      <c r="D48" s="1445"/>
      <c r="E48" s="2107"/>
      <c r="F48" s="1444"/>
      <c r="G48" s="1444"/>
      <c r="H48" s="1444"/>
      <c r="I48" s="1444"/>
      <c r="J48" s="1444"/>
      <c r="K48" s="1444"/>
      <c r="L48" s="1444"/>
      <c r="M48" s="1444"/>
      <c r="N48" s="1444"/>
      <c r="O48" s="1444"/>
      <c r="P48" s="1444"/>
      <c r="Q48" s="1445"/>
      <c r="R48" s="257"/>
    </row>
  </sheetData>
  <mergeCells count="20">
    <mergeCell ref="B38:D48"/>
    <mergeCell ref="E38:Q48"/>
    <mergeCell ref="A21:D21"/>
    <mergeCell ref="E21:Q21"/>
    <mergeCell ref="A2:Q2"/>
    <mergeCell ref="A3:Q3"/>
    <mergeCell ref="A15:Q15"/>
    <mergeCell ref="A20:Q20"/>
    <mergeCell ref="A18:D19"/>
    <mergeCell ref="A17:D17"/>
    <mergeCell ref="E17:Q17"/>
    <mergeCell ref="A12:Q13"/>
    <mergeCell ref="A6:E7"/>
    <mergeCell ref="K9:P9"/>
    <mergeCell ref="E18:Q19"/>
    <mergeCell ref="A1:F1"/>
    <mergeCell ref="B22:D29"/>
    <mergeCell ref="E22:Q29"/>
    <mergeCell ref="B30:D37"/>
    <mergeCell ref="E30:Q37"/>
  </mergeCells>
  <phoneticPr fontId="2"/>
  <printOptions horizontalCentered="1"/>
  <pageMargins left="0.70866141732283472" right="0.70866141732283472" top="0.74803149606299213" bottom="0.35433070866141736" header="0.31496062992125984" footer="0.31496062992125984"/>
  <pageSetup paperSize="9" scale="98" orientation="portrait" blackAndWhite="1"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FF0000"/>
    <pageSetUpPr fitToPage="1"/>
  </sheetPr>
  <dimension ref="A1:T52"/>
  <sheetViews>
    <sheetView view="pageBreakPreview" zoomScaleNormal="100" zoomScaleSheetLayoutView="100" workbookViewId="0">
      <selection activeCell="A2" sqref="A2:Q2"/>
    </sheetView>
  </sheetViews>
  <sheetFormatPr defaultColWidth="9" defaultRowHeight="13"/>
  <cols>
    <col min="1" max="17" width="5.08984375" style="4" customWidth="1"/>
    <col min="18" max="18" width="5.08984375" style="190" customWidth="1"/>
    <col min="19" max="16384" width="9" style="4"/>
  </cols>
  <sheetData>
    <row r="1" spans="1:20" ht="15.75" customHeight="1">
      <c r="A1" s="1392" t="str">
        <f>CONCATENATE("（様式－",発注者入力シート!E55,"）")</f>
        <v>（様式－２１）</v>
      </c>
      <c r="B1" s="1392"/>
      <c r="C1" s="1392"/>
      <c r="D1" s="1392"/>
      <c r="E1" s="1392"/>
      <c r="F1" s="1392"/>
      <c r="S1" s="4" t="s">
        <v>393</v>
      </c>
    </row>
    <row r="2" spans="1:20" ht="15.75" customHeight="1">
      <c r="A2" s="2073" t="s">
        <v>1274</v>
      </c>
      <c r="B2" s="2073"/>
      <c r="C2" s="2073"/>
      <c r="D2" s="2073"/>
      <c r="E2" s="2073"/>
      <c r="F2" s="2073"/>
      <c r="G2" s="2073"/>
      <c r="H2" s="2073"/>
      <c r="I2" s="2073"/>
      <c r="J2" s="2073"/>
      <c r="K2" s="2073"/>
      <c r="L2" s="2073"/>
      <c r="M2" s="2073"/>
      <c r="N2" s="2073"/>
      <c r="O2" s="2073"/>
      <c r="P2" s="2073"/>
      <c r="Q2" s="2073"/>
      <c r="R2" s="276"/>
      <c r="S2" s="4" t="s">
        <v>394</v>
      </c>
    </row>
    <row r="3" spans="1:20" ht="15.75" customHeight="1">
      <c r="A3" s="10"/>
      <c r="B3" s="10"/>
      <c r="C3" s="10"/>
      <c r="D3" s="10"/>
      <c r="E3" s="10"/>
      <c r="F3" s="10"/>
      <c r="G3" s="10"/>
      <c r="H3" s="10"/>
      <c r="I3" s="10"/>
      <c r="J3" s="10"/>
      <c r="K3" s="10"/>
      <c r="L3" s="10"/>
      <c r="M3" s="10"/>
      <c r="N3" s="10"/>
      <c r="O3" s="10"/>
      <c r="P3" s="10"/>
      <c r="Q3" s="10"/>
      <c r="R3" s="276"/>
      <c r="S3" s="147"/>
      <c r="T3" s="4" t="s">
        <v>404</v>
      </c>
    </row>
    <row r="4" spans="1:20" ht="15.75" customHeight="1">
      <c r="A4" s="1495" t="s">
        <v>554</v>
      </c>
      <c r="B4" s="1495"/>
      <c r="C4" s="1495"/>
      <c r="D4" s="1495"/>
      <c r="E4" s="1495"/>
      <c r="F4" s="1495"/>
      <c r="G4" s="1495"/>
      <c r="H4" s="1495"/>
      <c r="I4" s="1495"/>
      <c r="J4" s="1495"/>
      <c r="K4" s="1495"/>
      <c r="L4" s="1495"/>
      <c r="M4" s="1495"/>
      <c r="N4" s="1495"/>
      <c r="O4" s="1495"/>
      <c r="P4" s="1495"/>
      <c r="Q4" s="1495"/>
      <c r="R4" s="272"/>
      <c r="S4" s="135"/>
      <c r="T4" s="4" t="s">
        <v>396</v>
      </c>
    </row>
    <row r="5" spans="1:20" ht="15.75" customHeight="1">
      <c r="A5" s="111"/>
      <c r="B5" s="111"/>
      <c r="C5" s="111"/>
      <c r="D5" s="111"/>
      <c r="E5" s="111"/>
      <c r="F5" s="111"/>
      <c r="G5" s="111"/>
      <c r="H5" s="111"/>
      <c r="I5" s="111"/>
      <c r="J5" s="111"/>
      <c r="K5" s="111"/>
      <c r="L5" s="111"/>
      <c r="M5" s="111"/>
      <c r="N5" s="111"/>
      <c r="O5" s="111"/>
      <c r="P5" s="111"/>
      <c r="Q5" s="111"/>
      <c r="R5" s="260"/>
      <c r="S5" s="190"/>
    </row>
    <row r="6" spans="1:20" ht="15.75" customHeight="1">
      <c r="A6" s="4" t="s">
        <v>77</v>
      </c>
      <c r="S6" s="4" t="s">
        <v>397</v>
      </c>
    </row>
    <row r="7" spans="1:20" ht="15.75" customHeight="1">
      <c r="A7" s="1804"/>
      <c r="B7" s="1804"/>
      <c r="C7" s="1804"/>
      <c r="D7" s="1804"/>
      <c r="E7" s="1804"/>
      <c r="F7" s="206" t="s">
        <v>130</v>
      </c>
      <c r="S7" s="137"/>
      <c r="T7" s="4" t="s">
        <v>398</v>
      </c>
    </row>
    <row r="8" spans="1:20" ht="15.75" customHeight="1">
      <c r="A8" s="1804"/>
      <c r="B8" s="1804"/>
      <c r="C8" s="1804"/>
      <c r="D8" s="1804"/>
      <c r="E8" s="1804"/>
      <c r="K8" s="4" t="s">
        <v>53</v>
      </c>
      <c r="S8" s="138"/>
      <c r="T8" s="4" t="s">
        <v>396</v>
      </c>
    </row>
    <row r="9" spans="1:20" ht="15.75" customHeight="1">
      <c r="S9" s="190"/>
      <c r="T9" s="190"/>
    </row>
    <row r="10" spans="1:20" ht="15.75" customHeight="1">
      <c r="K10" s="2075"/>
      <c r="L10" s="2075"/>
      <c r="M10" s="2075"/>
      <c r="N10" s="2075"/>
      <c r="O10" s="2075"/>
      <c r="P10" s="2075"/>
      <c r="S10" s="149" t="s">
        <v>399</v>
      </c>
    </row>
    <row r="11" spans="1:20" ht="15.75" customHeight="1">
      <c r="S11" s="149" t="s">
        <v>400</v>
      </c>
    </row>
    <row r="12" spans="1:20" ht="15.75" customHeight="1"/>
    <row r="13" spans="1:20" ht="15.75" customHeight="1">
      <c r="A13" s="2074" t="s">
        <v>1277</v>
      </c>
      <c r="B13" s="2074"/>
      <c r="C13" s="2074"/>
      <c r="D13" s="2074"/>
      <c r="E13" s="2074"/>
      <c r="F13" s="2074"/>
      <c r="G13" s="2074"/>
      <c r="H13" s="2074"/>
      <c r="I13" s="2074"/>
      <c r="J13" s="2074"/>
      <c r="K13" s="2074"/>
      <c r="L13" s="2074"/>
      <c r="M13" s="2074"/>
      <c r="N13" s="2074"/>
      <c r="O13" s="2074"/>
      <c r="P13" s="2074"/>
      <c r="Q13" s="2074"/>
      <c r="R13" s="222"/>
    </row>
    <row r="14" spans="1:20" ht="16.5" customHeight="1"/>
    <row r="15" spans="1:20" ht="15.75" customHeight="1">
      <c r="A15" s="1384" t="s">
        <v>55</v>
      </c>
      <c r="B15" s="1384"/>
      <c r="C15" s="1384"/>
      <c r="D15" s="1384"/>
      <c r="E15" s="1384"/>
      <c r="F15" s="1384"/>
      <c r="G15" s="1384"/>
      <c r="H15" s="1384"/>
      <c r="I15" s="1384"/>
      <c r="J15" s="1384"/>
      <c r="K15" s="1384"/>
      <c r="L15" s="1384"/>
      <c r="M15" s="1384"/>
      <c r="N15" s="1384"/>
      <c r="O15" s="1384"/>
      <c r="P15" s="1384"/>
      <c r="Q15" s="1384"/>
      <c r="R15" s="260"/>
    </row>
    <row r="16" spans="1:20" ht="15.75" customHeight="1"/>
    <row r="17" spans="1:18" ht="15.75" customHeight="1">
      <c r="A17" s="1446" t="s">
        <v>56</v>
      </c>
      <c r="B17" s="1447"/>
      <c r="C17" s="1447"/>
      <c r="D17" s="1447"/>
      <c r="E17" s="2055">
        <f>IF(発注者入力シート!C7="","",発注者入力シート!C7)</f>
        <v>45316</v>
      </c>
      <c r="F17" s="2056"/>
      <c r="G17" s="2056"/>
      <c r="H17" s="2056"/>
      <c r="I17" s="2056"/>
      <c r="J17" s="2056"/>
      <c r="K17" s="2056"/>
      <c r="L17" s="2056"/>
      <c r="M17" s="2056"/>
      <c r="N17" s="2056"/>
      <c r="O17" s="2056"/>
      <c r="P17" s="2056"/>
      <c r="Q17" s="2057"/>
      <c r="R17" s="140"/>
    </row>
    <row r="18" spans="1:18" ht="15.75" customHeight="1">
      <c r="A18" s="1446" t="s">
        <v>26</v>
      </c>
      <c r="B18" s="1447"/>
      <c r="C18" s="1447"/>
      <c r="D18" s="1447"/>
      <c r="E18" s="2060" t="str">
        <f>IF(発注者入力シート!C10="","",発注者入力シート!C10)</f>
        <v>三代浄水場　中央監視システム更新工事</v>
      </c>
      <c r="F18" s="2061"/>
      <c r="G18" s="2061"/>
      <c r="H18" s="2061"/>
      <c r="I18" s="2061"/>
      <c r="J18" s="2061"/>
      <c r="K18" s="2061"/>
      <c r="L18" s="2061"/>
      <c r="M18" s="2061"/>
      <c r="N18" s="2061"/>
      <c r="O18" s="2061"/>
      <c r="P18" s="2061"/>
      <c r="Q18" s="2062"/>
      <c r="R18" s="259"/>
    </row>
    <row r="19" spans="1:18" ht="15.75" customHeight="1">
      <c r="A19" s="1449"/>
      <c r="B19" s="1450"/>
      <c r="C19" s="1450"/>
      <c r="D19" s="1450"/>
      <c r="E19" s="2063"/>
      <c r="F19" s="2064"/>
      <c r="G19" s="2064"/>
      <c r="H19" s="2064"/>
      <c r="I19" s="2064"/>
      <c r="J19" s="2064"/>
      <c r="K19" s="2064"/>
      <c r="L19" s="2064"/>
      <c r="M19" s="2064"/>
      <c r="N19" s="2064"/>
      <c r="O19" s="2064"/>
      <c r="P19" s="2064"/>
      <c r="Q19" s="2065"/>
      <c r="R19" s="259"/>
    </row>
    <row r="20" spans="1:18" ht="15.75" customHeight="1">
      <c r="A20" s="1452" t="s">
        <v>89</v>
      </c>
      <c r="B20" s="1453"/>
      <c r="C20" s="1453"/>
      <c r="D20" s="1453"/>
      <c r="E20" s="1453"/>
      <c r="F20" s="1453"/>
      <c r="G20" s="1453"/>
      <c r="H20" s="1453"/>
      <c r="I20" s="1453"/>
      <c r="J20" s="1453"/>
      <c r="K20" s="1453"/>
      <c r="L20" s="1453"/>
      <c r="M20" s="1453"/>
      <c r="N20" s="1453"/>
      <c r="O20" s="1453"/>
      <c r="P20" s="1453"/>
      <c r="Q20" s="1454"/>
      <c r="R20" s="141"/>
    </row>
    <row r="21" spans="1:18" ht="15.75" customHeight="1">
      <c r="A21" s="1472" t="s">
        <v>79</v>
      </c>
      <c r="B21" s="1479"/>
      <c r="C21" s="1479"/>
      <c r="D21" s="1479"/>
      <c r="E21" s="1473"/>
      <c r="F21" s="1479" t="s">
        <v>90</v>
      </c>
      <c r="G21" s="1479"/>
      <c r="H21" s="1479"/>
      <c r="I21" s="1479"/>
      <c r="J21" s="1479"/>
      <c r="K21" s="1479"/>
      <c r="L21" s="1479"/>
      <c r="M21" s="1479"/>
      <c r="N21" s="1479"/>
      <c r="O21" s="1479"/>
      <c r="P21" s="1479"/>
      <c r="Q21" s="1473"/>
      <c r="R21" s="141"/>
    </row>
    <row r="22" spans="1:18" ht="15.75" customHeight="1">
      <c r="A22" s="193" t="s">
        <v>131</v>
      </c>
      <c r="B22" s="1438"/>
      <c r="C22" s="1438"/>
      <c r="D22" s="1438"/>
      <c r="E22" s="1439"/>
      <c r="F22" s="2110"/>
      <c r="G22" s="1438"/>
      <c r="H22" s="1438"/>
      <c r="I22" s="1438"/>
      <c r="J22" s="1438"/>
      <c r="K22" s="1438"/>
      <c r="L22" s="1438"/>
      <c r="M22" s="1438"/>
      <c r="N22" s="1438"/>
      <c r="O22" s="1438"/>
      <c r="P22" s="1438"/>
      <c r="Q22" s="1439"/>
      <c r="R22" s="257"/>
    </row>
    <row r="23" spans="1:18" ht="15.75" customHeight="1">
      <c r="A23" s="156"/>
      <c r="B23" s="1441"/>
      <c r="C23" s="1441"/>
      <c r="D23" s="1441"/>
      <c r="E23" s="1442"/>
      <c r="F23" s="2106"/>
      <c r="G23" s="1441"/>
      <c r="H23" s="1441"/>
      <c r="I23" s="1441"/>
      <c r="J23" s="1441"/>
      <c r="K23" s="1441"/>
      <c r="L23" s="1441"/>
      <c r="M23" s="1441"/>
      <c r="N23" s="1441"/>
      <c r="O23" s="1441"/>
      <c r="P23" s="1441"/>
      <c r="Q23" s="1442"/>
      <c r="R23" s="257"/>
    </row>
    <row r="24" spans="1:18" ht="15.75" customHeight="1">
      <c r="A24" s="156"/>
      <c r="B24" s="1441"/>
      <c r="C24" s="1441"/>
      <c r="D24" s="1441"/>
      <c r="E24" s="1442"/>
      <c r="F24" s="2106"/>
      <c r="G24" s="1441"/>
      <c r="H24" s="1441"/>
      <c r="I24" s="1441"/>
      <c r="J24" s="1441"/>
      <c r="K24" s="1441"/>
      <c r="L24" s="1441"/>
      <c r="M24" s="1441"/>
      <c r="N24" s="1441"/>
      <c r="O24" s="1441"/>
      <c r="P24" s="1441"/>
      <c r="Q24" s="1442"/>
      <c r="R24" s="257"/>
    </row>
    <row r="25" spans="1:18" ht="15.75" customHeight="1">
      <c r="A25" s="156"/>
      <c r="B25" s="1441"/>
      <c r="C25" s="1441"/>
      <c r="D25" s="1441"/>
      <c r="E25" s="1442"/>
      <c r="F25" s="2106"/>
      <c r="G25" s="1441"/>
      <c r="H25" s="1441"/>
      <c r="I25" s="1441"/>
      <c r="J25" s="1441"/>
      <c r="K25" s="1441"/>
      <c r="L25" s="1441"/>
      <c r="M25" s="1441"/>
      <c r="N25" s="1441"/>
      <c r="O25" s="1441"/>
      <c r="P25" s="1441"/>
      <c r="Q25" s="1442"/>
      <c r="R25" s="257"/>
    </row>
    <row r="26" spans="1:18" ht="15.75" customHeight="1">
      <c r="A26" s="156"/>
      <c r="B26" s="1441"/>
      <c r="C26" s="1441"/>
      <c r="D26" s="1441"/>
      <c r="E26" s="1442"/>
      <c r="F26" s="2106"/>
      <c r="G26" s="1441"/>
      <c r="H26" s="1441"/>
      <c r="I26" s="1441"/>
      <c r="J26" s="1441"/>
      <c r="K26" s="1441"/>
      <c r="L26" s="1441"/>
      <c r="M26" s="1441"/>
      <c r="N26" s="1441"/>
      <c r="O26" s="1441"/>
      <c r="P26" s="1441"/>
      <c r="Q26" s="1442"/>
      <c r="R26" s="257"/>
    </row>
    <row r="27" spans="1:18" ht="15.75" customHeight="1">
      <c r="A27" s="227"/>
      <c r="B27" s="2108"/>
      <c r="C27" s="2108"/>
      <c r="D27" s="2108"/>
      <c r="E27" s="2109"/>
      <c r="F27" s="2111"/>
      <c r="G27" s="2108"/>
      <c r="H27" s="2108"/>
      <c r="I27" s="2108"/>
      <c r="J27" s="2108"/>
      <c r="K27" s="2108"/>
      <c r="L27" s="2108"/>
      <c r="M27" s="2108"/>
      <c r="N27" s="2108"/>
      <c r="O27" s="2108"/>
      <c r="P27" s="2108"/>
      <c r="Q27" s="2109"/>
      <c r="R27" s="257"/>
    </row>
    <row r="28" spans="1:18" ht="15.75" customHeight="1">
      <c r="A28" s="156"/>
      <c r="B28" s="2103"/>
      <c r="C28" s="2103"/>
      <c r="D28" s="2103"/>
      <c r="E28" s="2104"/>
      <c r="F28" s="2105"/>
      <c r="G28" s="2103"/>
      <c r="H28" s="2103"/>
      <c r="I28" s="2103"/>
      <c r="J28" s="2103"/>
      <c r="K28" s="2103"/>
      <c r="L28" s="2103"/>
      <c r="M28" s="2103"/>
      <c r="N28" s="2103"/>
      <c r="O28" s="2103"/>
      <c r="P28" s="2103"/>
      <c r="Q28" s="2104"/>
      <c r="R28" s="257"/>
    </row>
    <row r="29" spans="1:18" ht="15.75" customHeight="1">
      <c r="A29" s="156"/>
      <c r="B29" s="1441"/>
      <c r="C29" s="1441"/>
      <c r="D29" s="1441"/>
      <c r="E29" s="1442"/>
      <c r="F29" s="2106"/>
      <c r="G29" s="1441"/>
      <c r="H29" s="1441"/>
      <c r="I29" s="1441"/>
      <c r="J29" s="1441"/>
      <c r="K29" s="1441"/>
      <c r="L29" s="1441"/>
      <c r="M29" s="1441"/>
      <c r="N29" s="1441"/>
      <c r="O29" s="1441"/>
      <c r="P29" s="1441"/>
      <c r="Q29" s="1442"/>
      <c r="R29" s="257"/>
    </row>
    <row r="30" spans="1:18" ht="15.75" customHeight="1">
      <c r="A30" s="156"/>
      <c r="B30" s="1441"/>
      <c r="C30" s="1441"/>
      <c r="D30" s="1441"/>
      <c r="E30" s="1442"/>
      <c r="F30" s="2106"/>
      <c r="G30" s="1441"/>
      <c r="H30" s="1441"/>
      <c r="I30" s="1441"/>
      <c r="J30" s="1441"/>
      <c r="K30" s="1441"/>
      <c r="L30" s="1441"/>
      <c r="M30" s="1441"/>
      <c r="N30" s="1441"/>
      <c r="O30" s="1441"/>
      <c r="P30" s="1441"/>
      <c r="Q30" s="1442"/>
      <c r="R30" s="257"/>
    </row>
    <row r="31" spans="1:18" ht="15.75" customHeight="1">
      <c r="A31" s="156"/>
      <c r="B31" s="1441"/>
      <c r="C31" s="1441"/>
      <c r="D31" s="1441"/>
      <c r="E31" s="1442"/>
      <c r="F31" s="2106"/>
      <c r="G31" s="1441"/>
      <c r="H31" s="1441"/>
      <c r="I31" s="1441"/>
      <c r="J31" s="1441"/>
      <c r="K31" s="1441"/>
      <c r="L31" s="1441"/>
      <c r="M31" s="1441"/>
      <c r="N31" s="1441"/>
      <c r="O31" s="1441"/>
      <c r="P31" s="1441"/>
      <c r="Q31" s="1442"/>
      <c r="R31" s="257"/>
    </row>
    <row r="32" spans="1:18" ht="15.75" customHeight="1">
      <c r="A32" s="156"/>
      <c r="B32" s="1441"/>
      <c r="C32" s="1441"/>
      <c r="D32" s="1441"/>
      <c r="E32" s="1442"/>
      <c r="F32" s="2106"/>
      <c r="G32" s="1441"/>
      <c r="H32" s="1441"/>
      <c r="I32" s="1441"/>
      <c r="J32" s="1441"/>
      <c r="K32" s="1441"/>
      <c r="L32" s="1441"/>
      <c r="M32" s="1441"/>
      <c r="N32" s="1441"/>
      <c r="O32" s="1441"/>
      <c r="P32" s="1441"/>
      <c r="Q32" s="1442"/>
      <c r="R32" s="257"/>
    </row>
    <row r="33" spans="1:18" ht="15.75" customHeight="1">
      <c r="A33" s="165"/>
      <c r="B33" s="1444"/>
      <c r="C33" s="1444"/>
      <c r="D33" s="1444"/>
      <c r="E33" s="1445"/>
      <c r="F33" s="2107"/>
      <c r="G33" s="1444"/>
      <c r="H33" s="1444"/>
      <c r="I33" s="1444"/>
      <c r="J33" s="1444"/>
      <c r="K33" s="1444"/>
      <c r="L33" s="1444"/>
      <c r="M33" s="1444"/>
      <c r="N33" s="1444"/>
      <c r="O33" s="1444"/>
      <c r="P33" s="1444"/>
      <c r="Q33" s="1445"/>
      <c r="R33" s="257"/>
    </row>
    <row r="34" spans="1:18" ht="15.75" customHeight="1"/>
    <row r="35" spans="1:18" ht="15.75" customHeight="1"/>
    <row r="36" spans="1:18" ht="15.75" customHeight="1"/>
    <row r="37" spans="1:18" ht="15.75" customHeight="1"/>
    <row r="38" spans="1:18" ht="15.75" customHeight="1"/>
    <row r="39" spans="1:18" ht="15.75" customHeight="1"/>
    <row r="40" spans="1:18" ht="15.75" customHeight="1"/>
    <row r="41" spans="1:18" ht="15.75" customHeight="1"/>
    <row r="42" spans="1:18" ht="15.75" customHeight="1"/>
    <row r="43" spans="1:18" ht="15.75" customHeight="1"/>
    <row r="44" spans="1:18" ht="15.75" customHeight="1"/>
    <row r="45" spans="1:18" ht="15.75" customHeight="1"/>
    <row r="46" spans="1:18" ht="15.75" customHeight="1"/>
    <row r="47" spans="1:18" ht="15.75" customHeight="1"/>
    <row r="48" spans="1:18" ht="15.75" customHeight="1"/>
    <row r="49" ht="15.75" customHeight="1"/>
    <row r="50" ht="15.75" customHeight="1"/>
    <row r="51" ht="15.75" customHeight="1"/>
    <row r="52" ht="15.75" customHeight="1"/>
  </sheetData>
  <mergeCells count="18">
    <mergeCell ref="A13:Q13"/>
    <mergeCell ref="E18:Q19"/>
    <mergeCell ref="A1:F1"/>
    <mergeCell ref="B22:E27"/>
    <mergeCell ref="F22:Q27"/>
    <mergeCell ref="A2:Q2"/>
    <mergeCell ref="A4:Q4"/>
    <mergeCell ref="A15:Q15"/>
    <mergeCell ref="A7:E8"/>
    <mergeCell ref="K10:P10"/>
    <mergeCell ref="B28:E33"/>
    <mergeCell ref="F28:Q33"/>
    <mergeCell ref="E17:Q17"/>
    <mergeCell ref="A21:E21"/>
    <mergeCell ref="F21:Q21"/>
    <mergeCell ref="A20:Q20"/>
    <mergeCell ref="A17:D17"/>
    <mergeCell ref="A18:D19"/>
  </mergeCells>
  <phoneticPr fontId="2"/>
  <printOptions horizontalCentered="1"/>
  <pageMargins left="0.70866141732283472" right="0.70866141732283472" top="0.74803149606299213" bottom="0.55118110236220474" header="0.31496062992125984" footer="0.31496062992125984"/>
  <pageSetup paperSize="9" scale="98" orientation="portrait" blackAndWhite="1"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3"/>
    <pageSetUpPr fitToPage="1"/>
  </sheetPr>
  <dimension ref="A1:T60"/>
  <sheetViews>
    <sheetView view="pageBreakPreview" topLeftCell="A10" zoomScaleNormal="100" zoomScaleSheetLayoutView="100" workbookViewId="0">
      <selection sqref="A1:F1"/>
    </sheetView>
  </sheetViews>
  <sheetFormatPr defaultColWidth="9" defaultRowHeight="13"/>
  <cols>
    <col min="1" max="17" width="5.08984375" style="4" customWidth="1"/>
    <col min="18" max="18" width="5.08984375" style="190" customWidth="1"/>
    <col min="19" max="16384" width="9" style="4"/>
  </cols>
  <sheetData>
    <row r="1" spans="1:20" ht="15.75" customHeight="1">
      <c r="A1" s="1392" t="str">
        <f>CONCATENATE("（様式－",発注者入力シート!E56,"）")</f>
        <v>（様式－２２）</v>
      </c>
      <c r="B1" s="1392"/>
      <c r="C1" s="1392"/>
      <c r="D1" s="1392"/>
      <c r="E1" s="1392"/>
      <c r="F1" s="1392"/>
      <c r="S1" s="4" t="s">
        <v>393</v>
      </c>
    </row>
    <row r="2" spans="1:20" ht="15.75" customHeight="1">
      <c r="A2" s="2058" t="s">
        <v>1274</v>
      </c>
      <c r="B2" s="2058"/>
      <c r="C2" s="2058"/>
      <c r="D2" s="2058"/>
      <c r="E2" s="2058"/>
      <c r="F2" s="2058"/>
      <c r="G2" s="2058"/>
      <c r="H2" s="2058"/>
      <c r="I2" s="2058"/>
      <c r="J2" s="2058"/>
      <c r="K2" s="2058"/>
      <c r="L2" s="2058"/>
      <c r="M2" s="2058"/>
      <c r="N2" s="2058"/>
      <c r="O2" s="2058"/>
      <c r="P2" s="2058"/>
      <c r="Q2" s="2058"/>
      <c r="R2" s="276"/>
      <c r="S2" s="4" t="s">
        <v>394</v>
      </c>
    </row>
    <row r="3" spans="1:20" ht="15.75" customHeight="1">
      <c r="A3" s="10"/>
      <c r="B3" s="10"/>
      <c r="C3" s="10"/>
      <c r="D3" s="10"/>
      <c r="E3" s="10"/>
      <c r="F3" s="10"/>
      <c r="G3" s="10"/>
      <c r="H3" s="10"/>
      <c r="I3" s="10"/>
      <c r="J3" s="10"/>
      <c r="K3" s="10"/>
      <c r="L3" s="10"/>
      <c r="M3" s="10"/>
      <c r="N3" s="10"/>
      <c r="O3" s="10"/>
      <c r="P3" s="10"/>
      <c r="Q3" s="10"/>
      <c r="R3" s="276"/>
      <c r="S3" s="147"/>
      <c r="T3" s="4" t="s">
        <v>404</v>
      </c>
    </row>
    <row r="4" spans="1:20" ht="15.75" customHeight="1">
      <c r="A4" s="1495" t="s">
        <v>556</v>
      </c>
      <c r="B4" s="1495"/>
      <c r="C4" s="1495"/>
      <c r="D4" s="1495"/>
      <c r="E4" s="1495"/>
      <c r="F4" s="1495"/>
      <c r="G4" s="1495"/>
      <c r="H4" s="1495"/>
      <c r="I4" s="1495"/>
      <c r="J4" s="1495"/>
      <c r="K4" s="1495"/>
      <c r="L4" s="1495"/>
      <c r="M4" s="1495"/>
      <c r="N4" s="1495"/>
      <c r="O4" s="1495"/>
      <c r="P4" s="1495"/>
      <c r="Q4" s="1495"/>
      <c r="R4" s="272"/>
      <c r="S4" s="135"/>
      <c r="T4" s="4" t="s">
        <v>396</v>
      </c>
    </row>
    <row r="5" spans="1:20" ht="15.75" customHeight="1">
      <c r="A5" s="111"/>
      <c r="B5" s="111"/>
      <c r="C5" s="111"/>
      <c r="D5" s="111"/>
      <c r="E5" s="111"/>
      <c r="F5" s="111"/>
      <c r="G5" s="111"/>
      <c r="H5" s="111"/>
      <c r="I5" s="111"/>
      <c r="J5" s="111"/>
      <c r="K5" s="111"/>
      <c r="L5" s="111"/>
      <c r="M5" s="111"/>
      <c r="N5" s="111"/>
      <c r="O5" s="111"/>
      <c r="P5" s="111"/>
      <c r="Q5" s="111"/>
      <c r="R5" s="260"/>
      <c r="S5" s="190"/>
    </row>
    <row r="6" spans="1:20" ht="15.75" customHeight="1">
      <c r="A6" s="4" t="s">
        <v>53</v>
      </c>
      <c r="S6" s="4" t="s">
        <v>397</v>
      </c>
    </row>
    <row r="7" spans="1:20" ht="15.75" customHeight="1">
      <c r="A7" s="2059"/>
      <c r="B7" s="2059"/>
      <c r="C7" s="2059"/>
      <c r="D7" s="2059"/>
      <c r="E7" s="2059"/>
      <c r="F7" s="4" t="s">
        <v>135</v>
      </c>
      <c r="S7" s="137"/>
      <c r="T7" s="4" t="s">
        <v>398</v>
      </c>
    </row>
    <row r="8" spans="1:20" ht="15.75" customHeight="1">
      <c r="K8" s="4" t="s">
        <v>77</v>
      </c>
      <c r="S8" s="138"/>
      <c r="T8" s="4" t="s">
        <v>396</v>
      </c>
    </row>
    <row r="9" spans="1:20" ht="15.75" customHeight="1">
      <c r="K9" s="2059"/>
      <c r="L9" s="2059"/>
      <c r="M9" s="2059"/>
      <c r="N9" s="2059"/>
      <c r="O9" s="2059"/>
      <c r="P9" s="2059"/>
      <c r="S9" s="190"/>
      <c r="T9" s="190"/>
    </row>
    <row r="10" spans="1:20" ht="15.75" customHeight="1">
      <c r="K10" s="2059"/>
      <c r="L10" s="2059"/>
      <c r="M10" s="2059"/>
      <c r="N10" s="2059"/>
      <c r="O10" s="2059"/>
      <c r="P10" s="2059"/>
      <c r="S10" s="149" t="s">
        <v>399</v>
      </c>
    </row>
    <row r="11" spans="1:20" ht="15.75" customHeight="1">
      <c r="S11" s="149" t="s">
        <v>400</v>
      </c>
    </row>
    <row r="12" spans="1:20" ht="15.75" customHeight="1">
      <c r="A12" s="2113" t="s">
        <v>1278</v>
      </c>
      <c r="B12" s="2113"/>
      <c r="C12" s="2113"/>
      <c r="D12" s="2113"/>
      <c r="E12" s="2113"/>
      <c r="F12" s="2113"/>
      <c r="G12" s="2113"/>
      <c r="H12" s="2113"/>
      <c r="I12" s="2113"/>
      <c r="J12" s="2113"/>
      <c r="K12" s="2113"/>
      <c r="L12" s="2113"/>
      <c r="M12" s="2113"/>
      <c r="N12" s="2113"/>
      <c r="O12" s="2113"/>
      <c r="P12" s="2113"/>
      <c r="Q12" s="2113"/>
      <c r="R12" s="258"/>
    </row>
    <row r="13" spans="1:20" ht="15.75" customHeight="1">
      <c r="A13" s="2113"/>
      <c r="B13" s="2113"/>
      <c r="C13" s="2113"/>
      <c r="D13" s="2113"/>
      <c r="E13" s="2113"/>
      <c r="F13" s="2113"/>
      <c r="G13" s="2113"/>
      <c r="H13" s="2113"/>
      <c r="I13" s="2113"/>
      <c r="J13" s="2113"/>
      <c r="K13" s="2113"/>
      <c r="L13" s="2113"/>
      <c r="M13" s="2113"/>
      <c r="N13" s="2113"/>
      <c r="O13" s="2113"/>
      <c r="P13" s="2113"/>
      <c r="Q13" s="2113"/>
      <c r="R13" s="258"/>
    </row>
    <row r="14" spans="1:20" ht="15.75" customHeight="1">
      <c r="A14" s="135" t="s">
        <v>136</v>
      </c>
      <c r="B14" s="135"/>
      <c r="C14" s="135"/>
      <c r="D14" s="135"/>
      <c r="E14" s="135"/>
      <c r="F14" s="135"/>
      <c r="G14" s="135"/>
      <c r="H14" s="135"/>
      <c r="I14" s="135"/>
      <c r="J14" s="135"/>
      <c r="K14" s="135"/>
      <c r="L14" s="135"/>
      <c r="M14" s="135"/>
      <c r="N14" s="135"/>
      <c r="O14" s="135"/>
      <c r="P14" s="135"/>
      <c r="Q14" s="135"/>
    </row>
    <row r="15" spans="1:20" ht="15.75" customHeight="1"/>
    <row r="16" spans="1:20" ht="15.75" customHeight="1">
      <c r="A16" s="1384" t="s">
        <v>55</v>
      </c>
      <c r="B16" s="1384"/>
      <c r="C16" s="1384"/>
      <c r="D16" s="1384"/>
      <c r="E16" s="1384"/>
      <c r="F16" s="1384"/>
      <c r="G16" s="1384"/>
      <c r="H16" s="1384"/>
      <c r="I16" s="1384"/>
      <c r="J16" s="1384"/>
      <c r="K16" s="1384"/>
      <c r="L16" s="1384"/>
      <c r="M16" s="1384"/>
      <c r="N16" s="1384"/>
      <c r="O16" s="1384"/>
      <c r="P16" s="1384"/>
      <c r="Q16" s="1384"/>
      <c r="R16" s="260"/>
    </row>
    <row r="17" spans="1:18" ht="15.75" customHeight="1">
      <c r="A17" s="1446" t="s">
        <v>56</v>
      </c>
      <c r="B17" s="1447"/>
      <c r="C17" s="1447"/>
      <c r="D17" s="1447"/>
      <c r="E17" s="2055">
        <f>発注者入力シート!C7</f>
        <v>45316</v>
      </c>
      <c r="F17" s="2056"/>
      <c r="G17" s="2056"/>
      <c r="H17" s="2056"/>
      <c r="I17" s="2056"/>
      <c r="J17" s="2056"/>
      <c r="K17" s="2056"/>
      <c r="L17" s="2056"/>
      <c r="M17" s="2056"/>
      <c r="N17" s="2056"/>
      <c r="O17" s="2056"/>
      <c r="P17" s="2056"/>
      <c r="Q17" s="2057"/>
      <c r="R17" s="140"/>
    </row>
    <row r="18" spans="1:18" ht="15.75" customHeight="1">
      <c r="A18" s="1446" t="s">
        <v>26</v>
      </c>
      <c r="B18" s="1447"/>
      <c r="C18" s="1447"/>
      <c r="D18" s="1447"/>
      <c r="E18" s="2060" t="str">
        <f>発注者入力シート!C10</f>
        <v>三代浄水場　中央監視システム更新工事</v>
      </c>
      <c r="F18" s="2061"/>
      <c r="G18" s="2061"/>
      <c r="H18" s="2061"/>
      <c r="I18" s="2061"/>
      <c r="J18" s="2061"/>
      <c r="K18" s="2061"/>
      <c r="L18" s="2061"/>
      <c r="M18" s="2061"/>
      <c r="N18" s="2061"/>
      <c r="O18" s="2061"/>
      <c r="P18" s="2061"/>
      <c r="Q18" s="2062"/>
      <c r="R18" s="259"/>
    </row>
    <row r="19" spans="1:18" ht="15.75" customHeight="1">
      <c r="A19" s="1449"/>
      <c r="B19" s="1450"/>
      <c r="C19" s="1450"/>
      <c r="D19" s="1450"/>
      <c r="E19" s="2063"/>
      <c r="F19" s="2064"/>
      <c r="G19" s="2064"/>
      <c r="H19" s="2064"/>
      <c r="I19" s="2064"/>
      <c r="J19" s="2064"/>
      <c r="K19" s="2064"/>
      <c r="L19" s="2064"/>
      <c r="M19" s="2064"/>
      <c r="N19" s="2064"/>
      <c r="O19" s="2064"/>
      <c r="P19" s="2064"/>
      <c r="Q19" s="2065"/>
      <c r="R19" s="259"/>
    </row>
    <row r="20" spans="1:18" ht="15.75" customHeight="1">
      <c r="A20" s="1549" t="s">
        <v>91</v>
      </c>
      <c r="B20" s="2114" t="s">
        <v>92</v>
      </c>
      <c r="C20" s="2114"/>
      <c r="D20" s="2114"/>
      <c r="E20" s="1446" t="s">
        <v>93</v>
      </c>
      <c r="F20" s="1447"/>
      <c r="G20" s="1447"/>
      <c r="H20" s="1447"/>
      <c r="I20" s="1447"/>
      <c r="J20" s="1447"/>
      <c r="K20" s="1447"/>
      <c r="L20" s="1447"/>
      <c r="M20" s="1447"/>
      <c r="N20" s="1447"/>
      <c r="O20" s="1447"/>
      <c r="P20" s="1447"/>
      <c r="Q20" s="1448"/>
      <c r="R20" s="141"/>
    </row>
    <row r="21" spans="1:18" ht="15.75" customHeight="1">
      <c r="A21" s="1550"/>
      <c r="B21" s="2033"/>
      <c r="C21" s="2033"/>
      <c r="D21" s="2033"/>
      <c r="E21" s="1430" t="s">
        <v>94</v>
      </c>
      <c r="F21" s="1428"/>
      <c r="G21" s="1428"/>
      <c r="H21" s="1428"/>
      <c r="I21" s="1428"/>
      <c r="J21" s="1428"/>
      <c r="K21" s="1428"/>
      <c r="L21" s="1428"/>
      <c r="M21" s="1428"/>
      <c r="N21" s="1428"/>
      <c r="O21" s="1428"/>
      <c r="P21" s="1428"/>
      <c r="Q21" s="1566"/>
      <c r="R21" s="141"/>
    </row>
    <row r="22" spans="1:18" ht="15.75" customHeight="1">
      <c r="A22" s="1550"/>
      <c r="B22" s="134" t="s">
        <v>95</v>
      </c>
      <c r="C22" s="134"/>
      <c r="D22" s="134"/>
      <c r="E22" s="134"/>
      <c r="F22" s="134"/>
      <c r="G22" s="134"/>
      <c r="H22" s="134"/>
      <c r="I22" s="134"/>
      <c r="J22" s="134"/>
      <c r="K22" s="134"/>
      <c r="L22" s="134"/>
      <c r="M22" s="134"/>
      <c r="N22" s="134"/>
      <c r="O22" s="134"/>
      <c r="P22" s="134"/>
      <c r="Q22" s="157"/>
      <c r="R22" s="140"/>
    </row>
    <row r="23" spans="1:18" ht="15.75" customHeight="1">
      <c r="A23" s="1550"/>
      <c r="B23" s="1411"/>
      <c r="C23" s="1412"/>
      <c r="D23" s="1412"/>
      <c r="E23" s="1412"/>
      <c r="F23" s="1412"/>
      <c r="G23" s="1412"/>
      <c r="H23" s="1412"/>
      <c r="I23" s="1412"/>
      <c r="J23" s="1412"/>
      <c r="K23" s="1412"/>
      <c r="L23" s="1412"/>
      <c r="M23" s="1412"/>
      <c r="N23" s="1412"/>
      <c r="O23" s="1412"/>
      <c r="P23" s="1412"/>
      <c r="Q23" s="1413"/>
      <c r="R23" s="257"/>
    </row>
    <row r="24" spans="1:18" ht="15.75" customHeight="1">
      <c r="A24" s="1550"/>
      <c r="B24" s="1411"/>
      <c r="C24" s="1412"/>
      <c r="D24" s="1412"/>
      <c r="E24" s="1412"/>
      <c r="F24" s="1412"/>
      <c r="G24" s="1412"/>
      <c r="H24" s="1412"/>
      <c r="I24" s="1412"/>
      <c r="J24" s="1412"/>
      <c r="K24" s="1412"/>
      <c r="L24" s="1412"/>
      <c r="M24" s="1412"/>
      <c r="N24" s="1412"/>
      <c r="O24" s="1412"/>
      <c r="P24" s="1412"/>
      <c r="Q24" s="1413"/>
      <c r="R24" s="257"/>
    </row>
    <row r="25" spans="1:18" ht="15.75" customHeight="1">
      <c r="A25" s="1550"/>
      <c r="B25" s="1411"/>
      <c r="C25" s="1412"/>
      <c r="D25" s="1412"/>
      <c r="E25" s="1412"/>
      <c r="F25" s="1412"/>
      <c r="G25" s="1412"/>
      <c r="H25" s="1412"/>
      <c r="I25" s="1412"/>
      <c r="J25" s="1412"/>
      <c r="K25" s="1412"/>
      <c r="L25" s="1412"/>
      <c r="M25" s="1412"/>
      <c r="N25" s="1412"/>
      <c r="O25" s="1412"/>
      <c r="P25" s="1412"/>
      <c r="Q25" s="1413"/>
      <c r="R25" s="257"/>
    </row>
    <row r="26" spans="1:18" ht="15.75" customHeight="1">
      <c r="A26" s="1550"/>
      <c r="B26" s="1411"/>
      <c r="C26" s="1412"/>
      <c r="D26" s="1412"/>
      <c r="E26" s="1412"/>
      <c r="F26" s="1412"/>
      <c r="G26" s="1412"/>
      <c r="H26" s="1412"/>
      <c r="I26" s="1412"/>
      <c r="J26" s="1412"/>
      <c r="K26" s="1412"/>
      <c r="L26" s="1412"/>
      <c r="M26" s="1412"/>
      <c r="N26" s="1412"/>
      <c r="O26" s="1412"/>
      <c r="P26" s="1412"/>
      <c r="Q26" s="1413"/>
      <c r="R26" s="257"/>
    </row>
    <row r="27" spans="1:18" ht="15.75" customHeight="1">
      <c r="A27" s="1550"/>
      <c r="B27" s="1411"/>
      <c r="C27" s="1412"/>
      <c r="D27" s="1412"/>
      <c r="E27" s="1412"/>
      <c r="F27" s="1412"/>
      <c r="G27" s="1412"/>
      <c r="H27" s="1412"/>
      <c r="I27" s="1412"/>
      <c r="J27" s="1412"/>
      <c r="K27" s="1412"/>
      <c r="L27" s="1412"/>
      <c r="M27" s="1412"/>
      <c r="N27" s="1412"/>
      <c r="O27" s="1412"/>
      <c r="P27" s="1412"/>
      <c r="Q27" s="1413"/>
      <c r="R27" s="257"/>
    </row>
    <row r="28" spans="1:18" ht="15.75" customHeight="1">
      <c r="A28" s="1550"/>
      <c r="B28" s="1411"/>
      <c r="C28" s="1412"/>
      <c r="D28" s="1412"/>
      <c r="E28" s="1412"/>
      <c r="F28" s="1412"/>
      <c r="G28" s="1412"/>
      <c r="H28" s="1412"/>
      <c r="I28" s="1412"/>
      <c r="J28" s="1412"/>
      <c r="K28" s="1412"/>
      <c r="L28" s="1412"/>
      <c r="M28" s="1412"/>
      <c r="N28" s="1412"/>
      <c r="O28" s="1412"/>
      <c r="P28" s="1412"/>
      <c r="Q28" s="1413"/>
      <c r="R28" s="257"/>
    </row>
    <row r="29" spans="1:18" ht="15.75" customHeight="1">
      <c r="A29" s="1550"/>
      <c r="B29" s="1411"/>
      <c r="C29" s="1412"/>
      <c r="D29" s="1412"/>
      <c r="E29" s="1412"/>
      <c r="F29" s="1412"/>
      <c r="G29" s="1412"/>
      <c r="H29" s="1412"/>
      <c r="I29" s="1412"/>
      <c r="J29" s="1412"/>
      <c r="K29" s="1412"/>
      <c r="L29" s="1412"/>
      <c r="M29" s="1412"/>
      <c r="N29" s="1412"/>
      <c r="O29" s="1412"/>
      <c r="P29" s="1412"/>
      <c r="Q29" s="1413"/>
      <c r="R29" s="257"/>
    </row>
    <row r="30" spans="1:18" ht="15.75" customHeight="1">
      <c r="A30" s="1550"/>
      <c r="B30" s="1411"/>
      <c r="C30" s="1412"/>
      <c r="D30" s="1412"/>
      <c r="E30" s="1412"/>
      <c r="F30" s="1412"/>
      <c r="G30" s="1412"/>
      <c r="H30" s="1412"/>
      <c r="I30" s="1412"/>
      <c r="J30" s="1412"/>
      <c r="K30" s="1412"/>
      <c r="L30" s="1412"/>
      <c r="M30" s="1412"/>
      <c r="N30" s="1412"/>
      <c r="O30" s="1412"/>
      <c r="P30" s="1412"/>
      <c r="Q30" s="1413"/>
      <c r="R30" s="257"/>
    </row>
    <row r="31" spans="1:18" ht="15.75" customHeight="1">
      <c r="A31" s="1550"/>
      <c r="B31" s="1411"/>
      <c r="C31" s="1412"/>
      <c r="D31" s="1412"/>
      <c r="E31" s="1412"/>
      <c r="F31" s="1412"/>
      <c r="G31" s="1412"/>
      <c r="H31" s="1412"/>
      <c r="I31" s="1412"/>
      <c r="J31" s="1412"/>
      <c r="K31" s="1412"/>
      <c r="L31" s="1412"/>
      <c r="M31" s="1412"/>
      <c r="N31" s="1412"/>
      <c r="O31" s="1412"/>
      <c r="P31" s="1412"/>
      <c r="Q31" s="1413"/>
      <c r="R31" s="257"/>
    </row>
    <row r="32" spans="1:18" ht="15.75" customHeight="1">
      <c r="A32" s="1550"/>
      <c r="B32" s="1411"/>
      <c r="C32" s="1412"/>
      <c r="D32" s="1412"/>
      <c r="E32" s="1412"/>
      <c r="F32" s="1412"/>
      <c r="G32" s="1412"/>
      <c r="H32" s="1412"/>
      <c r="I32" s="1412"/>
      <c r="J32" s="1412"/>
      <c r="K32" s="1412"/>
      <c r="L32" s="1412"/>
      <c r="M32" s="1412"/>
      <c r="N32" s="1412"/>
      <c r="O32" s="1412"/>
      <c r="P32" s="1412"/>
      <c r="Q32" s="1413"/>
      <c r="R32" s="257"/>
    </row>
    <row r="33" spans="1:18" ht="15.75" customHeight="1">
      <c r="A33" s="1550"/>
      <c r="B33" s="1411"/>
      <c r="C33" s="1412"/>
      <c r="D33" s="1412"/>
      <c r="E33" s="1412"/>
      <c r="F33" s="1412"/>
      <c r="G33" s="1412"/>
      <c r="H33" s="1412"/>
      <c r="I33" s="1412"/>
      <c r="J33" s="1412"/>
      <c r="K33" s="1412"/>
      <c r="L33" s="1412"/>
      <c r="M33" s="1412"/>
      <c r="N33" s="1412"/>
      <c r="O33" s="1412"/>
      <c r="P33" s="1412"/>
      <c r="Q33" s="1413"/>
      <c r="R33" s="257"/>
    </row>
    <row r="34" spans="1:18" ht="15.75" customHeight="1">
      <c r="A34" s="1550"/>
      <c r="B34" s="1411"/>
      <c r="C34" s="1412"/>
      <c r="D34" s="1412"/>
      <c r="E34" s="1412"/>
      <c r="F34" s="1412"/>
      <c r="G34" s="1412"/>
      <c r="H34" s="1412"/>
      <c r="I34" s="1412"/>
      <c r="J34" s="1412"/>
      <c r="K34" s="1412"/>
      <c r="L34" s="1412"/>
      <c r="M34" s="1412"/>
      <c r="N34" s="1412"/>
      <c r="O34" s="1412"/>
      <c r="P34" s="1412"/>
      <c r="Q34" s="1413"/>
      <c r="R34" s="257"/>
    </row>
    <row r="35" spans="1:18" ht="15.75" customHeight="1">
      <c r="A35" s="1550"/>
      <c r="B35" s="1411"/>
      <c r="C35" s="1412"/>
      <c r="D35" s="1412"/>
      <c r="E35" s="1412"/>
      <c r="F35" s="1412"/>
      <c r="G35" s="1412"/>
      <c r="H35" s="1412"/>
      <c r="I35" s="1412"/>
      <c r="J35" s="1412"/>
      <c r="K35" s="1412"/>
      <c r="L35" s="1412"/>
      <c r="M35" s="1412"/>
      <c r="N35" s="1412"/>
      <c r="O35" s="1412"/>
      <c r="P35" s="1412"/>
      <c r="Q35" s="1413"/>
      <c r="R35" s="257"/>
    </row>
    <row r="36" spans="1:18" ht="15.75" customHeight="1">
      <c r="A36" s="1550"/>
      <c r="B36" s="1411"/>
      <c r="C36" s="1412"/>
      <c r="D36" s="1412"/>
      <c r="E36" s="1412"/>
      <c r="F36" s="1412"/>
      <c r="G36" s="1412"/>
      <c r="H36" s="1412"/>
      <c r="I36" s="1412"/>
      <c r="J36" s="1412"/>
      <c r="K36" s="1412"/>
      <c r="L36" s="1412"/>
      <c r="M36" s="1412"/>
      <c r="N36" s="1412"/>
      <c r="O36" s="1412"/>
      <c r="P36" s="1412"/>
      <c r="Q36" s="1413"/>
      <c r="R36" s="257"/>
    </row>
    <row r="37" spans="1:18" ht="15.75" customHeight="1">
      <c r="A37" s="1550"/>
      <c r="B37" s="1411"/>
      <c r="C37" s="1412"/>
      <c r="D37" s="1412"/>
      <c r="E37" s="1412"/>
      <c r="F37" s="1412"/>
      <c r="G37" s="1412"/>
      <c r="H37" s="1412"/>
      <c r="I37" s="1412"/>
      <c r="J37" s="1412"/>
      <c r="K37" s="1412"/>
      <c r="L37" s="1412"/>
      <c r="M37" s="1412"/>
      <c r="N37" s="1412"/>
      <c r="O37" s="1412"/>
      <c r="P37" s="1412"/>
      <c r="Q37" s="1413"/>
      <c r="R37" s="257"/>
    </row>
    <row r="38" spans="1:18" ht="15.75" customHeight="1">
      <c r="A38" s="1550"/>
      <c r="B38" s="1411"/>
      <c r="C38" s="1412"/>
      <c r="D38" s="1412"/>
      <c r="E38" s="1412"/>
      <c r="F38" s="1412"/>
      <c r="G38" s="1412"/>
      <c r="H38" s="1412"/>
      <c r="I38" s="1412"/>
      <c r="J38" s="1412"/>
      <c r="K38" s="1412"/>
      <c r="L38" s="1412"/>
      <c r="M38" s="1412"/>
      <c r="N38" s="1412"/>
      <c r="O38" s="1412"/>
      <c r="P38" s="1412"/>
      <c r="Q38" s="1413"/>
      <c r="R38" s="257"/>
    </row>
    <row r="39" spans="1:18" ht="15.75" customHeight="1">
      <c r="A39" s="1550"/>
      <c r="B39" s="1411"/>
      <c r="C39" s="1412"/>
      <c r="D39" s="1412"/>
      <c r="E39" s="1412"/>
      <c r="F39" s="1412"/>
      <c r="G39" s="1412"/>
      <c r="H39" s="1412"/>
      <c r="I39" s="1412"/>
      <c r="J39" s="1412"/>
      <c r="K39" s="1412"/>
      <c r="L39" s="1412"/>
      <c r="M39" s="1412"/>
      <c r="N39" s="1412"/>
      <c r="O39" s="1412"/>
      <c r="P39" s="1412"/>
      <c r="Q39" s="1413"/>
      <c r="R39" s="257"/>
    </row>
    <row r="40" spans="1:18" ht="15.75" customHeight="1">
      <c r="A40" s="1550"/>
      <c r="B40" s="1411"/>
      <c r="C40" s="1412"/>
      <c r="D40" s="1412"/>
      <c r="E40" s="1412"/>
      <c r="F40" s="1412"/>
      <c r="G40" s="1412"/>
      <c r="H40" s="1412"/>
      <c r="I40" s="1412"/>
      <c r="J40" s="1412"/>
      <c r="K40" s="1412"/>
      <c r="L40" s="1412"/>
      <c r="M40" s="1412"/>
      <c r="N40" s="1412"/>
      <c r="O40" s="1412"/>
      <c r="P40" s="1412"/>
      <c r="Q40" s="1413"/>
      <c r="R40" s="257"/>
    </row>
    <row r="41" spans="1:18" ht="15.75" customHeight="1">
      <c r="A41" s="1550"/>
      <c r="B41" s="1411"/>
      <c r="C41" s="1412"/>
      <c r="D41" s="1412"/>
      <c r="E41" s="1412"/>
      <c r="F41" s="1412"/>
      <c r="G41" s="1412"/>
      <c r="H41" s="1412"/>
      <c r="I41" s="1412"/>
      <c r="J41" s="1412"/>
      <c r="K41" s="1412"/>
      <c r="L41" s="1412"/>
      <c r="M41" s="1412"/>
      <c r="N41" s="1412"/>
      <c r="O41" s="1412"/>
      <c r="P41" s="1412"/>
      <c r="Q41" s="1413"/>
      <c r="R41" s="257"/>
    </row>
    <row r="42" spans="1:18" ht="15.75" customHeight="1">
      <c r="A42" s="1550"/>
      <c r="B42" s="1411"/>
      <c r="C42" s="1412"/>
      <c r="D42" s="1412"/>
      <c r="E42" s="1412"/>
      <c r="F42" s="1412"/>
      <c r="G42" s="1412"/>
      <c r="H42" s="1412"/>
      <c r="I42" s="1412"/>
      <c r="J42" s="1412"/>
      <c r="K42" s="1412"/>
      <c r="L42" s="1412"/>
      <c r="M42" s="1412"/>
      <c r="N42" s="1412"/>
      <c r="O42" s="1412"/>
      <c r="P42" s="1412"/>
      <c r="Q42" s="1413"/>
      <c r="R42" s="257"/>
    </row>
    <row r="43" spans="1:18" ht="15.75" customHeight="1">
      <c r="A43" s="1550"/>
      <c r="B43" s="1411"/>
      <c r="C43" s="1412"/>
      <c r="D43" s="1412"/>
      <c r="E43" s="1412"/>
      <c r="F43" s="1412"/>
      <c r="G43" s="1412"/>
      <c r="H43" s="1412"/>
      <c r="I43" s="1412"/>
      <c r="J43" s="1412"/>
      <c r="K43" s="1412"/>
      <c r="L43" s="1412"/>
      <c r="M43" s="1412"/>
      <c r="N43" s="1412"/>
      <c r="O43" s="1412"/>
      <c r="P43" s="1412"/>
      <c r="Q43" s="1413"/>
      <c r="R43" s="257"/>
    </row>
    <row r="44" spans="1:18" ht="15.75" customHeight="1">
      <c r="A44" s="1550"/>
      <c r="B44" s="1411"/>
      <c r="C44" s="1412"/>
      <c r="D44" s="1412"/>
      <c r="E44" s="1412"/>
      <c r="F44" s="1412"/>
      <c r="G44" s="1412"/>
      <c r="H44" s="1412"/>
      <c r="I44" s="1412"/>
      <c r="J44" s="1412"/>
      <c r="K44" s="1412"/>
      <c r="L44" s="1412"/>
      <c r="M44" s="1412"/>
      <c r="N44" s="1412"/>
      <c r="O44" s="1412"/>
      <c r="P44" s="1412"/>
      <c r="Q44" s="1413"/>
      <c r="R44" s="257"/>
    </row>
    <row r="45" spans="1:18" ht="15.75" customHeight="1">
      <c r="A45" s="1550"/>
      <c r="B45" s="1411"/>
      <c r="C45" s="1412"/>
      <c r="D45" s="1412"/>
      <c r="E45" s="1412"/>
      <c r="F45" s="1412"/>
      <c r="G45" s="1412"/>
      <c r="H45" s="1412"/>
      <c r="I45" s="1412"/>
      <c r="J45" s="1412"/>
      <c r="K45" s="1412"/>
      <c r="L45" s="1412"/>
      <c r="M45" s="1412"/>
      <c r="N45" s="1412"/>
      <c r="O45" s="1412"/>
      <c r="P45" s="1412"/>
      <c r="Q45" s="1413"/>
      <c r="R45" s="257"/>
    </row>
    <row r="46" spans="1:18" ht="15.75" customHeight="1">
      <c r="A46" s="1550"/>
      <c r="B46" s="1414"/>
      <c r="C46" s="1415"/>
      <c r="D46" s="1415"/>
      <c r="E46" s="1415"/>
      <c r="F46" s="1415"/>
      <c r="G46" s="1415"/>
      <c r="H46" s="1415"/>
      <c r="I46" s="1415"/>
      <c r="J46" s="1415"/>
      <c r="K46" s="1415"/>
      <c r="L46" s="1415"/>
      <c r="M46" s="1415"/>
      <c r="N46" s="1415"/>
      <c r="O46" s="1415"/>
      <c r="P46" s="1415"/>
      <c r="Q46" s="1416"/>
      <c r="R46" s="257"/>
    </row>
    <row r="47" spans="1:18" ht="15.75" customHeight="1">
      <c r="A47" s="1550"/>
      <c r="B47" s="2115" t="s">
        <v>96</v>
      </c>
      <c r="C47" s="2115"/>
      <c r="D47" s="2115"/>
      <c r="E47" s="2115"/>
      <c r="F47" s="2116"/>
      <c r="G47" s="152" t="s">
        <v>93</v>
      </c>
      <c r="H47" s="152"/>
      <c r="I47" s="152"/>
      <c r="J47" s="152"/>
      <c r="K47" s="152"/>
      <c r="L47" s="152"/>
      <c r="M47" s="152"/>
      <c r="N47" s="152"/>
      <c r="O47" s="152"/>
      <c r="P47" s="152"/>
      <c r="Q47" s="153"/>
      <c r="R47" s="140"/>
    </row>
    <row r="48" spans="1:18" ht="15.75" customHeight="1">
      <c r="A48" s="1550"/>
      <c r="B48" s="2117"/>
      <c r="C48" s="2117"/>
      <c r="D48" s="2117"/>
      <c r="E48" s="2117"/>
      <c r="F48" s="2118"/>
      <c r="G48" s="2121" t="s">
        <v>209</v>
      </c>
      <c r="H48" s="2122"/>
      <c r="I48" s="2122"/>
      <c r="J48" s="2122"/>
      <c r="K48" s="2122"/>
      <c r="L48" s="2122"/>
      <c r="M48" s="2122"/>
      <c r="N48" s="2122"/>
      <c r="O48" s="2122"/>
      <c r="P48" s="2122"/>
      <c r="Q48" s="2123"/>
      <c r="R48" s="259"/>
    </row>
    <row r="49" spans="1:18" ht="15.75" customHeight="1">
      <c r="A49" s="1551"/>
      <c r="B49" s="2119"/>
      <c r="C49" s="2119"/>
      <c r="D49" s="2119"/>
      <c r="E49" s="2119"/>
      <c r="F49" s="2120"/>
      <c r="G49" s="2124" t="s">
        <v>97</v>
      </c>
      <c r="H49" s="2125"/>
      <c r="I49" s="2125"/>
      <c r="J49" s="2125"/>
      <c r="K49" s="2125"/>
      <c r="L49" s="2125"/>
      <c r="M49" s="2125"/>
      <c r="N49" s="2125"/>
      <c r="O49" s="2125"/>
      <c r="P49" s="2125"/>
      <c r="Q49" s="2126"/>
      <c r="R49" s="259"/>
    </row>
    <row r="50" spans="1:18" ht="15.75" customHeight="1"/>
    <row r="51" spans="1:18" ht="15.75" customHeight="1"/>
    <row r="52" spans="1:18" ht="15.75" customHeight="1">
      <c r="I52" s="111"/>
    </row>
    <row r="53" spans="1:18" ht="15.75" customHeight="1"/>
    <row r="54" spans="1:18" ht="15.75" customHeight="1"/>
    <row r="55" spans="1:18" ht="15.75" customHeight="1"/>
    <row r="56" spans="1:18" ht="15.75" customHeight="1"/>
    <row r="57" spans="1:18" ht="15.75" customHeight="1"/>
    <row r="58" spans="1:18" ht="15.75" customHeight="1"/>
    <row r="59" spans="1:18" ht="15.75" customHeight="1"/>
    <row r="60" spans="1:18" ht="15.75" customHeight="1"/>
  </sheetData>
  <mergeCells count="19">
    <mergeCell ref="B20:D21"/>
    <mergeCell ref="E21:Q21"/>
    <mergeCell ref="E20:Q20"/>
    <mergeCell ref="A20:A49"/>
    <mergeCell ref="B47:F49"/>
    <mergeCell ref="B23:Q46"/>
    <mergeCell ref="G48:Q48"/>
    <mergeCell ref="G49:Q49"/>
    <mergeCell ref="A1:F1"/>
    <mergeCell ref="A18:D19"/>
    <mergeCell ref="E17:Q17"/>
    <mergeCell ref="A2:Q2"/>
    <mergeCell ref="A4:Q4"/>
    <mergeCell ref="A16:Q16"/>
    <mergeCell ref="A17:D17"/>
    <mergeCell ref="A7:E7"/>
    <mergeCell ref="K9:P10"/>
    <mergeCell ref="E18:Q19"/>
    <mergeCell ref="A12:Q13"/>
  </mergeCells>
  <phoneticPr fontId="2"/>
  <printOptions horizontalCentered="1"/>
  <pageMargins left="0.70866141732283472" right="0.70866141732283472" top="0.74803149606299213" bottom="0.55118110236220474" header="0.31496062992125984" footer="0.31496062992125984"/>
  <pageSetup paperSize="9" scale="9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H30"/>
  <sheetViews>
    <sheetView workbookViewId="0">
      <selection activeCell="F15" sqref="F15"/>
    </sheetView>
  </sheetViews>
  <sheetFormatPr defaultColWidth="9" defaultRowHeight="13"/>
  <cols>
    <col min="1" max="1" width="9" style="24"/>
    <col min="2" max="6" width="17.7265625" style="24" customWidth="1"/>
    <col min="7" max="7" width="17.7265625" style="26" customWidth="1"/>
    <col min="8" max="8" width="17.7265625" style="109" customWidth="1"/>
    <col min="9" max="16384" width="9" style="24"/>
  </cols>
  <sheetData>
    <row r="1" spans="1:8" s="109" customFormat="1" ht="19">
      <c r="A1" s="107" t="s">
        <v>792</v>
      </c>
      <c r="B1" s="104"/>
      <c r="C1" s="104"/>
      <c r="D1" s="104"/>
      <c r="E1" s="104"/>
      <c r="F1" s="104"/>
      <c r="G1" s="104"/>
      <c r="H1" s="104"/>
    </row>
    <row r="2" spans="1:8" ht="27" customHeight="1">
      <c r="B2" s="1157" t="s">
        <v>210</v>
      </c>
      <c r="C2" s="1158"/>
      <c r="D2" s="1158"/>
      <c r="E2" s="1158"/>
      <c r="F2" s="1158"/>
      <c r="G2" s="1158"/>
      <c r="H2" s="1158"/>
    </row>
    <row r="3" spans="1:8" ht="67.5" customHeight="1">
      <c r="B3" s="15" t="s">
        <v>211</v>
      </c>
      <c r="C3" s="15" t="s">
        <v>212</v>
      </c>
      <c r="D3" s="15" t="s">
        <v>213</v>
      </c>
      <c r="E3" s="15" t="s">
        <v>214</v>
      </c>
      <c r="F3" s="15" t="s">
        <v>215</v>
      </c>
      <c r="G3" s="15" t="s">
        <v>306</v>
      </c>
      <c r="H3" s="15" t="s">
        <v>392</v>
      </c>
    </row>
    <row r="4" spans="1:8" ht="18.75" customHeight="1">
      <c r="B4" s="1159" t="str">
        <f>IF(技術提案①!B5="","",技術提案①!B5)</f>
        <v>用水の安定供給に支障を生じさせない施工</v>
      </c>
      <c r="C4" s="1159" t="str">
        <f>IF(技術提案②!B5="","",技術提案②!B5)</f>
        <v>保守・点検時における作業性等の向上</v>
      </c>
      <c r="D4" s="1159" t="str">
        <f>IF(技術提案③!B5="","",技術提案③!B5)</f>
        <v>設備の維持管理費縮減</v>
      </c>
      <c r="E4" s="1159" t="str">
        <f>IF(技術提案④!B5="","",技術提案④!B5)</f>
        <v/>
      </c>
      <c r="F4" s="1159" t="str">
        <f>IF(技術提案⑤!B5="","",技術提案⑤!B5)</f>
        <v/>
      </c>
      <c r="G4" s="1154" t="str">
        <f>IF(技術提案ｂ①!B5="","",技術提案ｂ①!B5)</f>
        <v/>
      </c>
      <c r="H4" s="1154" t="str">
        <f>IF(技術提案ｂ②!B5="","",技術提案ｂ②!B5)</f>
        <v/>
      </c>
    </row>
    <row r="5" spans="1:8" ht="18.75" customHeight="1">
      <c r="B5" s="1159"/>
      <c r="C5" s="1159"/>
      <c r="D5" s="1159"/>
      <c r="E5" s="1159"/>
      <c r="F5" s="1159"/>
      <c r="G5" s="1155"/>
      <c r="H5" s="1155"/>
    </row>
    <row r="6" spans="1:8" ht="18.75" customHeight="1">
      <c r="B6" s="1159"/>
      <c r="C6" s="1159"/>
      <c r="D6" s="1159"/>
      <c r="E6" s="1159"/>
      <c r="F6" s="1159"/>
      <c r="G6" s="1155"/>
      <c r="H6" s="1155"/>
    </row>
    <row r="7" spans="1:8" ht="18.75" customHeight="1">
      <c r="B7" s="1159"/>
      <c r="C7" s="1159"/>
      <c r="D7" s="1159"/>
      <c r="E7" s="1159"/>
      <c r="F7" s="1159"/>
      <c r="G7" s="1156"/>
      <c r="H7" s="1156"/>
    </row>
    <row r="8" spans="1:8" ht="85.5">
      <c r="B8" s="521" t="str">
        <f>IF(技術提案①!A20="","",技術提案①!A20)</f>
        <v>①　◯◯◯◯◯
（現場特性・概要）
（時期、期間）
（位置、範囲）
（内容《誰が･何を･どうする》、数量、材料、機械等）
（目的、効果、優位性）
（効果の技術的根拠）
（その他）</v>
      </c>
      <c r="C8" s="521" t="str">
        <f>IF(技術提案②!A20="","",技術提案②!A20)</f>
        <v>①　◯◯◯◯◯
（現場特性・概要）
（時期、期間）
（位置、範囲）
（内容《誰が･何を･どうする》、数量、材料、機械等）
（目的、効果、優位性）
（効果の技術的根拠）
（その他）</v>
      </c>
      <c r="D8" s="521" t="str">
        <f>IF(技術提案③!A20="","",技術提案③!A20)</f>
        <v>①　◯◯◯◯◯
（現場特性・概要）
（時期、期間）
（位置、範囲）
（内容《誰が･何を･どうする》、数量、材料、機械等）
（目的、効果、優位性）
（効果の技術的根拠）
（その他）</v>
      </c>
      <c r="E8" s="521" t="str">
        <f>IF(技術提案④!A20="","",技術提案④!A20)</f>
        <v>①　◯◯◯◯◯
（現場特性・概要）
（時期、期間）
（位置、範囲）
（内容《誰が･何を･どうする》、数量、材料、機械等）
（目的、効果、優位性）
（効果の技術的根拠）
（その他）</v>
      </c>
      <c r="F8" s="521" t="str">
        <f>IF(技術提案⑤!A20="","",技術提案⑤!A20)</f>
        <v>①　◯◯◯◯◯
（現場特性・概要）
（時期、期間）
（位置、範囲）
（内容《誰が･何を･どうする》、数量、材料、機械等）
（目的、効果、優位性）
（効果の技術的根拠）
（その他）</v>
      </c>
      <c r="G8" s="522" t="str">
        <f>IF(技術提案ｂ①!B20="","",技術提案ｂ①!B20)</f>
        <v>使用材料</v>
      </c>
      <c r="H8" s="522" t="str">
        <f>IF(技術提案ｂ②!B20="","",技術提案ｂ②!B20)</f>
        <v>使用材料</v>
      </c>
    </row>
    <row r="9" spans="1:8" ht="85.5">
      <c r="B9" s="521" t="str">
        <f>IF(技術提案①!A27="","",技術提案①!A27)</f>
        <v>②　◯◯◯◯◯
（現場特性・概要）
（時期、期間）
（位置、範囲）
（内容《誰が･何を･どうする》、数量、材料、機械等）
（目的、効果、優位性）
（効果の技術的根拠）
（その他）</v>
      </c>
      <c r="C9" s="521" t="str">
        <f>IF(技術提案②!A27="","",技術提案②!A27)</f>
        <v>②　◯◯◯◯◯
（現場特性・概要）
（時期、期間）
（位置、範囲）
（内容《誰が･何を･どうする》、数量、材料、機械等）
（目的、効果、優位性）
（効果の技術的根拠）
（その他）</v>
      </c>
      <c r="D9" s="521" t="str">
        <f>IF(技術提案③!A27="","",技術提案③!A27)</f>
        <v>②　◯◯◯◯◯
（現場特性・概要）
（時期、期間）
（位置、範囲）
（内容《誰が･何を･どうする》、数量、材料、機械等）
（目的、効果、優位性）
（効果の技術的根拠）
（その他）</v>
      </c>
      <c r="E9" s="521" t="str">
        <f>IF(技術提案④!A27="","",技術提案④!A27)</f>
        <v>②　◯◯◯◯◯
（現場特性・概要）
（時期、期間）
（位置、範囲）
（内容《誰が･何を･どうする》、数量、材料、機械等）
（目的、効果、優位性）
（効果の技術的根拠）
（その他）</v>
      </c>
      <c r="F9" s="521" t="str">
        <f>IF(技術提案⑤!A27="","",技術提案⑤!A27)</f>
        <v>②　◯◯◯◯◯
（現場特性・概要）
（時期、期間）
（位置、範囲）
（内容《誰が･何を･どうする》、数量、材料、機械等）
（目的、効果、優位性）
（効果の技術的根拠）
（その他）</v>
      </c>
      <c r="G9" s="521" t="str">
        <f>IF(技術提案ｂ①!A21="","",技術提案ｂ①!A21)</f>
        <v>①</v>
      </c>
      <c r="H9" s="521" t="str">
        <f>IF(技術提案ｂ②!A21="","",技術提案ｂ②!A21)</f>
        <v>①</v>
      </c>
    </row>
    <row r="10" spans="1:8" ht="85.5">
      <c r="B10" s="521" t="str">
        <f>IF(技術提案①!A34="","",技術提案①!A34)</f>
        <v>③　◯◯◯◯◯
（現場特性・概要）
（時期、期間）
（位置、範囲）
（内容《誰が･何を･どうする》、数量、材料、機械等）
（目的、効果、優位性）
（効果の技術的根拠）
（その他）</v>
      </c>
      <c r="C10" s="521" t="str">
        <f>IF(技術提案②!A34="","",技術提案②!A34)</f>
        <v>③　◯◯◯◯◯
（現場特性・概要）
（時期、期間）
（位置、範囲）
（内容《誰が･何を･どうする》、数量、材料、機械等）
（目的、効果、優位性）
（効果の技術的根拠）
（その他）</v>
      </c>
      <c r="D10" s="521" t="str">
        <f>IF(技術提案③!A34="","",技術提案③!A34)</f>
        <v>③　◯◯◯◯◯
（現場特性・概要）
（時期、期間）
（位置、範囲）
（内容《誰が･何を･どうする》、数量、材料、機械等）
（目的、効果、優位性）
（効果の技術的根拠）
（その他）</v>
      </c>
      <c r="E10" s="521" t="str">
        <f>IF(技術提案④!A34="","",技術提案④!A34)</f>
        <v>③　◯◯◯◯◯
（現場特性・概要）
（時期、期間）
（位置、範囲）
（内容《誰が･何を･どうする》、数量、材料、機械等）
（目的、効果、優位性）
（効果の技術的根拠）
（その他）</v>
      </c>
      <c r="F10" s="521" t="str">
        <f>IF(技術提案⑤!A34="","",技術提案⑤!A34)</f>
        <v>③　◯◯◯◯◯
（現場特性・概要）
（時期、期間）
（位置、範囲）
（内容《誰が･何を･どうする》、数量、材料、機械等）
（目的、効果、優位性）
（効果の技術的根拠）
（その他）</v>
      </c>
      <c r="G10" s="521" t="str">
        <f>IF(技術提案ｂ①!A26="","",技術提案ｂ①!A26)</f>
        <v>②</v>
      </c>
      <c r="H10" s="521" t="str">
        <f>IF(技術提案ｂ②!A26="","",技術提案ｂ②!A26)</f>
        <v>②</v>
      </c>
    </row>
    <row r="11" spans="1:8">
      <c r="B11" s="521" t="e">
        <f>IF(技術提案①!#REF!="","",技術提案①!#REF!)</f>
        <v>#REF!</v>
      </c>
      <c r="C11" s="521" t="e">
        <f>IF(技術提案②!#REF!="","",技術提案②!#REF!)</f>
        <v>#REF!</v>
      </c>
      <c r="D11" s="521" t="e">
        <f>IF(技術提案③!#REF!="","",技術提案③!#REF!)</f>
        <v>#REF!</v>
      </c>
      <c r="E11" s="521" t="e">
        <f>IF(技術提案④!#REF!="","",技術提案④!#REF!)</f>
        <v>#REF!</v>
      </c>
      <c r="F11" s="521" t="e">
        <f>IF(技術提案⑤!#REF!="","",技術提案⑤!#REF!)</f>
        <v>#REF!</v>
      </c>
      <c r="G11" s="523" t="str">
        <f>IF(技術提案ｂ①!B31="","",技術提案ｂ①!B31)</f>
        <v>使用材料</v>
      </c>
      <c r="H11" s="523" t="str">
        <f>IF(技術提案ｂ②!B31="","",技術提案ｂ②!B31)</f>
        <v>使用材料</v>
      </c>
    </row>
    <row r="12" spans="1:8">
      <c r="B12" s="521" t="e">
        <f>IF(技術提案①!#REF!="","",技術提案①!#REF!)</f>
        <v>#REF!</v>
      </c>
      <c r="C12" s="521" t="e">
        <f>IF(技術提案②!#REF!="","",技術提案②!#REF!)</f>
        <v>#REF!</v>
      </c>
      <c r="D12" s="521" t="e">
        <f>IF(技術提案③!#REF!="","",技術提案③!#REF!)</f>
        <v>#REF!</v>
      </c>
      <c r="E12" s="521" t="e">
        <f>IF(技術提案④!#REF!="","",技術提案④!#REF!)</f>
        <v>#REF!</v>
      </c>
      <c r="F12" s="521" t="e">
        <f>IF(技術提案⑤!#REF!="","",技術提案⑤!#REF!)</f>
        <v>#REF!</v>
      </c>
      <c r="G12" s="521" t="str">
        <f>IF(技術提案ｂ①!A32="","",技術提案ｂ①!A32)</f>
        <v>①</v>
      </c>
      <c r="H12" s="521" t="str">
        <f>IF(技術提案ｂ②!A32="","",技術提案ｂ②!A32)</f>
        <v>①</v>
      </c>
    </row>
    <row r="13" spans="1:8">
      <c r="B13" s="521"/>
      <c r="C13" s="521"/>
      <c r="D13" s="521"/>
      <c r="E13" s="521"/>
      <c r="F13" s="521"/>
      <c r="G13" s="521" t="str">
        <f>IF(技術提案ｂ①!A37="","",技術提案ｂ①!A37)</f>
        <v>②</v>
      </c>
      <c r="H13" s="521" t="str">
        <f>IF(技術提案ｂ②!A37="","",技術提案ｂ②!A37)</f>
        <v>②</v>
      </c>
    </row>
    <row r="14" spans="1:8">
      <c r="B14" s="521"/>
      <c r="C14" s="521"/>
      <c r="D14" s="521"/>
      <c r="E14" s="521"/>
      <c r="F14" s="521"/>
      <c r="G14" s="524" t="str">
        <f>IF(技術提案ｂ①!B42="","",技術提案ｂ①!B42)</f>
        <v>使用材料</v>
      </c>
      <c r="H14" s="524" t="str">
        <f>IF(技術提案ｂ②!B42="","",技術提案ｂ②!B42)</f>
        <v>使用材料</v>
      </c>
    </row>
    <row r="15" spans="1:8">
      <c r="B15" s="521"/>
      <c r="C15" s="521"/>
      <c r="D15" s="521"/>
      <c r="E15" s="521"/>
      <c r="F15" s="521"/>
      <c r="G15" s="521" t="str">
        <f>IF(技術提案ｂ①!A43="","",技術提案ｂ①!A43)</f>
        <v>①</v>
      </c>
      <c r="H15" s="521" t="str">
        <f>IF(技術提案ｂ②!A43="","",技術提案ｂ②!A43)</f>
        <v>①</v>
      </c>
    </row>
    <row r="16" spans="1:8">
      <c r="B16" s="521"/>
      <c r="C16" s="521"/>
      <c r="D16" s="521"/>
      <c r="E16" s="521"/>
      <c r="F16" s="521"/>
      <c r="G16" s="521" t="str">
        <f>IF(技術提案ｂ①!A48="","",技術提案ｂ①!A48)</f>
        <v>②</v>
      </c>
      <c r="H16" s="521" t="str">
        <f>IF(技術提案ｂ②!A48="","",技術提案ｂ②!A48)</f>
        <v>②</v>
      </c>
    </row>
    <row r="30" ht="56.25" customHeight="1"/>
  </sheetData>
  <mergeCells count="8">
    <mergeCell ref="G4:G7"/>
    <mergeCell ref="B2:H2"/>
    <mergeCell ref="H4:H7"/>
    <mergeCell ref="B4:B7"/>
    <mergeCell ref="C4:C7"/>
    <mergeCell ref="D4:D7"/>
    <mergeCell ref="E4:E7"/>
    <mergeCell ref="F4:F7"/>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0000"/>
  </sheetPr>
  <dimension ref="A1:FL64"/>
  <sheetViews>
    <sheetView zoomScale="70" zoomScaleNormal="70" workbookViewId="0">
      <selection activeCell="EM43" sqref="EM43"/>
    </sheetView>
  </sheetViews>
  <sheetFormatPr defaultColWidth="9" defaultRowHeight="13"/>
  <cols>
    <col min="1" max="1" width="7.7265625" style="12" customWidth="1"/>
    <col min="2" max="2" width="7" style="12" customWidth="1"/>
    <col min="3" max="3" width="20.26953125" style="109" customWidth="1"/>
    <col min="4" max="5" width="14.6328125" style="109" customWidth="1"/>
    <col min="6" max="6" width="20.26953125" style="109" customWidth="1"/>
    <col min="7" max="8" width="19.7265625" style="109" customWidth="1"/>
    <col min="9" max="9" width="19" style="12" customWidth="1"/>
    <col min="10" max="11" width="22.6328125" style="12" customWidth="1"/>
    <col min="12" max="13" width="19.26953125" style="12" customWidth="1"/>
    <col min="14" max="14" width="19.26953125" style="26" customWidth="1"/>
    <col min="15" max="16" width="15.6328125" style="109" customWidth="1"/>
    <col min="17" max="17" width="23.26953125" style="109" customWidth="1"/>
    <col min="18" max="19" width="15.6328125" style="97" customWidth="1"/>
    <col min="20" max="20" width="9" style="12"/>
    <col min="21" max="21" width="10.08984375" style="14" bestFit="1" customWidth="1"/>
    <col min="22" max="22" width="9" style="14"/>
    <col min="23" max="23" width="15.6328125" style="12" customWidth="1"/>
    <col min="24" max="24" width="16.7265625" style="12" customWidth="1"/>
    <col min="25" max="25" width="15.6328125" style="14" customWidth="1"/>
    <col min="26" max="26" width="15.6328125" style="12" customWidth="1"/>
    <col min="27" max="27" width="26.26953125" style="12" customWidth="1"/>
    <col min="28" max="28" width="28.36328125" style="12" customWidth="1"/>
    <col min="29" max="29" width="28.26953125" style="12" customWidth="1"/>
    <col min="30" max="30" width="20.08984375" style="12" customWidth="1"/>
    <col min="31" max="31" width="20.08984375" style="14" customWidth="1"/>
    <col min="32" max="32" width="20.08984375" style="26" customWidth="1"/>
    <col min="33" max="33" width="15.6328125" style="109" customWidth="1"/>
    <col min="34" max="35" width="19.90625" style="109" customWidth="1"/>
    <col min="36" max="37" width="15.6328125" style="97" customWidth="1"/>
    <col min="38" max="38" width="9" style="13"/>
    <col min="39" max="39" width="9.453125" style="14" bestFit="1" customWidth="1"/>
    <col min="40" max="40" width="9" style="14"/>
    <col min="41" max="41" width="15.6328125" style="13" customWidth="1"/>
    <col min="42" max="42" width="16.6328125" style="13" customWidth="1"/>
    <col min="43" max="43" width="15.6328125" style="14" customWidth="1"/>
    <col min="44" max="44" width="15.7265625" style="13" customWidth="1"/>
    <col min="45" max="45" width="23.36328125" style="13" customWidth="1"/>
    <col min="46" max="46" width="25.08984375" style="13" customWidth="1"/>
    <col min="47" max="47" width="27.6328125" style="13" customWidth="1"/>
    <col min="48" max="48" width="19.7265625" style="13" customWidth="1"/>
    <col min="49" max="49" width="19.7265625" style="14" customWidth="1"/>
    <col min="50" max="50" width="19.7265625" style="26" customWidth="1"/>
    <col min="51" max="53" width="20.08984375" style="109" customWidth="1"/>
    <col min="54" max="55" width="15.6328125" style="97" customWidth="1"/>
    <col min="56" max="56" width="9" style="13"/>
    <col min="57" max="57" width="9.453125" style="14" bestFit="1" customWidth="1"/>
    <col min="58" max="58" width="9" style="14"/>
    <col min="59" max="59" width="15.6328125" style="13" customWidth="1"/>
    <col min="60" max="60" width="16.7265625" style="13" customWidth="1"/>
    <col min="61" max="61" width="15.6328125" style="14" customWidth="1"/>
    <col min="62" max="62" width="15.7265625" style="13" customWidth="1"/>
    <col min="63" max="65" width="24.90625" style="13" customWidth="1"/>
    <col min="66" max="66" width="20.90625" style="13" customWidth="1"/>
    <col min="67" max="67" width="20.90625" style="14" customWidth="1"/>
    <col min="68" max="68" width="20.90625" style="26" customWidth="1"/>
    <col min="69" max="71" width="18.453125" style="109" customWidth="1"/>
    <col min="72" max="73" width="15.6328125" style="97" customWidth="1"/>
    <col min="74" max="74" width="15.6328125" style="12" customWidth="1"/>
    <col min="75" max="76" width="22.26953125" style="12" customWidth="1"/>
    <col min="77" max="77" width="15.6328125" style="12" customWidth="1"/>
    <col min="78" max="79" width="16" style="97" customWidth="1"/>
    <col min="80" max="80" width="15.6328125" style="97" customWidth="1"/>
    <col min="81" max="82" width="16" style="109" customWidth="1"/>
    <col min="83" max="83" width="15.6328125" style="109" customWidth="1"/>
    <col min="84" max="85" width="21.26953125" style="12" customWidth="1"/>
    <col min="86" max="86" width="15.6328125" style="12" customWidth="1"/>
    <col min="87" max="88" width="16" style="109" customWidth="1"/>
    <col min="89" max="89" width="15.6328125" style="109" customWidth="1"/>
    <col min="90" max="91" width="16" style="109" customWidth="1"/>
    <col min="92" max="92" width="15.6328125" style="109" customWidth="1"/>
    <col min="93" max="93" width="17.90625" style="12" customWidth="1"/>
    <col min="94" max="94" width="16.453125" style="12" customWidth="1"/>
    <col min="95" max="95" width="16.08984375" style="12" customWidth="1"/>
    <col min="96" max="96" width="17.90625" style="109" customWidth="1"/>
    <col min="97" max="97" width="16.453125" style="109" customWidth="1"/>
    <col min="98" max="98" width="16.08984375" style="109" customWidth="1"/>
    <col min="99" max="100" width="15.6328125" style="12" customWidth="1"/>
    <col min="101" max="101" width="15.6328125" style="26" customWidth="1"/>
    <col min="102" max="104" width="15.6328125" style="109" customWidth="1"/>
    <col min="105" max="106" width="16.08984375" style="12" customWidth="1"/>
    <col min="107" max="107" width="16" style="12" customWidth="1"/>
    <col min="108" max="110" width="16" style="109" customWidth="1"/>
    <col min="111" max="116" width="15.7265625" style="109" customWidth="1"/>
    <col min="117" max="117" width="15.7265625" style="12" customWidth="1"/>
    <col min="118" max="118" width="15.7265625" style="14" customWidth="1"/>
    <col min="119" max="119" width="9" style="26" customWidth="1"/>
    <col min="120" max="125" width="14.6328125" style="109" customWidth="1"/>
    <col min="126" max="128" width="16" style="26" customWidth="1"/>
    <col min="129" max="134" width="16" style="97" customWidth="1"/>
    <col min="135" max="136" width="15.6328125" style="97" customWidth="1"/>
    <col min="137" max="139" width="16" style="97" customWidth="1"/>
    <col min="140" max="140" width="16" style="12" customWidth="1"/>
    <col min="141" max="149" width="16" style="109" customWidth="1"/>
    <col min="150" max="152" width="23.36328125" style="12" customWidth="1"/>
    <col min="153" max="153" width="16.08984375" style="12" customWidth="1"/>
    <col min="154" max="154" width="16.08984375" style="22" customWidth="1"/>
    <col min="155" max="160" width="16.08984375" style="28" customWidth="1"/>
    <col min="161" max="161" width="9" style="23"/>
    <col min="162" max="163" width="16.08984375" style="109" customWidth="1"/>
    <col min="164" max="164" width="9" style="108"/>
    <col min="165" max="166" width="16.08984375" style="109" customWidth="1"/>
    <col min="167" max="167" width="9" style="108"/>
    <col min="168" max="16384" width="9" style="23"/>
  </cols>
  <sheetData>
    <row r="1" spans="1:167" s="57" customFormat="1" ht="19">
      <c r="A1" s="107" t="s">
        <v>628</v>
      </c>
      <c r="B1" s="104"/>
      <c r="C1" s="104"/>
      <c r="D1" s="104"/>
      <c r="E1" s="104"/>
      <c r="F1" s="104"/>
      <c r="G1" s="104"/>
      <c r="H1" s="104"/>
      <c r="I1" s="104"/>
      <c r="J1" s="104"/>
      <c r="K1" s="104"/>
      <c r="L1" s="58"/>
      <c r="M1" s="58"/>
      <c r="N1" s="58"/>
      <c r="O1" s="109"/>
      <c r="P1" s="109"/>
      <c r="Q1" s="109"/>
      <c r="R1" s="97"/>
      <c r="S1" s="97"/>
      <c r="T1" s="58"/>
      <c r="U1" s="58"/>
      <c r="V1" s="58"/>
      <c r="W1" s="58"/>
      <c r="X1" s="58"/>
      <c r="Y1" s="58"/>
      <c r="Z1" s="58"/>
      <c r="AA1" s="58"/>
      <c r="AB1" s="58"/>
      <c r="AC1" s="58"/>
      <c r="AD1" s="58"/>
      <c r="AE1" s="58"/>
      <c r="AF1" s="58"/>
      <c r="AG1" s="109"/>
      <c r="AH1" s="109"/>
      <c r="AI1" s="109"/>
      <c r="AJ1" s="97"/>
      <c r="AK1" s="97"/>
      <c r="AL1" s="58"/>
      <c r="AM1" s="58"/>
      <c r="AN1" s="58"/>
      <c r="AO1" s="58"/>
      <c r="AP1" s="58"/>
      <c r="AQ1" s="58"/>
      <c r="AR1" s="58"/>
      <c r="AS1" s="58"/>
      <c r="AT1" s="58"/>
      <c r="AU1" s="58"/>
      <c r="AV1" s="58"/>
      <c r="AW1" s="58"/>
      <c r="AX1" s="58"/>
      <c r="AY1" s="109"/>
      <c r="AZ1" s="109"/>
      <c r="BA1" s="109"/>
      <c r="BB1" s="97"/>
      <c r="BC1" s="97"/>
      <c r="BD1" s="58"/>
      <c r="BE1" s="58"/>
      <c r="BF1" s="58"/>
      <c r="BG1" s="58"/>
      <c r="BH1" s="58"/>
      <c r="BI1" s="58"/>
      <c r="BJ1" s="58"/>
      <c r="BK1" s="58"/>
      <c r="BL1" s="58"/>
      <c r="BM1" s="58"/>
      <c r="BN1" s="58"/>
      <c r="BO1" s="58"/>
      <c r="BP1" s="58"/>
      <c r="BQ1" s="109"/>
      <c r="BR1" s="109"/>
      <c r="BS1" s="109"/>
      <c r="BT1" s="97"/>
      <c r="BU1" s="97"/>
      <c r="BV1" s="58"/>
      <c r="BW1" s="58"/>
      <c r="BX1" s="58"/>
      <c r="BY1" s="58"/>
      <c r="BZ1" s="97"/>
      <c r="CA1" s="97"/>
      <c r="CB1" s="97"/>
      <c r="CC1" s="109"/>
      <c r="CD1" s="109"/>
      <c r="CE1" s="109"/>
      <c r="CF1" s="58"/>
      <c r="CG1" s="58"/>
      <c r="CH1" s="58"/>
      <c r="CI1" s="109"/>
      <c r="CJ1" s="109"/>
      <c r="CK1" s="109"/>
      <c r="CL1" s="109"/>
      <c r="CM1" s="109"/>
      <c r="CN1" s="109"/>
      <c r="CO1" s="58"/>
      <c r="CP1" s="58"/>
      <c r="CQ1" s="58"/>
      <c r="CR1" s="109"/>
      <c r="CS1" s="109"/>
      <c r="CT1" s="109"/>
      <c r="CU1" s="58"/>
      <c r="CV1" s="58"/>
      <c r="CW1" s="58"/>
      <c r="CX1" s="109"/>
      <c r="CY1" s="109"/>
      <c r="CZ1" s="109"/>
      <c r="DA1" s="58"/>
      <c r="DB1" s="58"/>
      <c r="DC1" s="58"/>
      <c r="DD1" s="109"/>
      <c r="DE1" s="109"/>
      <c r="DF1" s="109"/>
      <c r="DG1" s="109"/>
      <c r="DH1" s="109"/>
      <c r="DI1" s="109"/>
      <c r="DJ1" s="109"/>
      <c r="DK1" s="109"/>
      <c r="DL1" s="109"/>
      <c r="DM1" s="58"/>
      <c r="DN1" s="58"/>
      <c r="DO1" s="58"/>
      <c r="DP1" s="109"/>
      <c r="DQ1" s="109"/>
      <c r="DR1" s="109"/>
      <c r="DS1" s="109"/>
      <c r="DT1" s="109"/>
      <c r="DU1" s="109"/>
      <c r="DV1" s="58"/>
      <c r="DW1" s="58"/>
      <c r="DX1" s="58"/>
      <c r="DY1" s="97"/>
      <c r="DZ1" s="97"/>
      <c r="EA1" s="97"/>
      <c r="EB1" s="97"/>
      <c r="EC1" s="97"/>
      <c r="ED1" s="97"/>
      <c r="EE1" s="97"/>
      <c r="EF1" s="97"/>
      <c r="EG1" s="97"/>
      <c r="EH1" s="97"/>
      <c r="EI1" s="97"/>
      <c r="EJ1" s="58"/>
      <c r="EK1" s="109"/>
      <c r="EL1" s="109"/>
      <c r="EM1" s="109"/>
      <c r="EN1" s="109"/>
      <c r="EO1" s="109"/>
      <c r="EP1" s="109"/>
      <c r="EQ1" s="109"/>
      <c r="ER1" s="109"/>
      <c r="ES1" s="109"/>
      <c r="ET1" s="58"/>
      <c r="EU1" s="58"/>
      <c r="EV1" s="58"/>
      <c r="EW1" s="58"/>
      <c r="EX1" s="58"/>
      <c r="EY1" s="58"/>
      <c r="EZ1" s="58"/>
      <c r="FA1" s="58"/>
      <c r="FB1" s="58"/>
      <c r="FC1" s="58"/>
      <c r="FD1" s="58"/>
      <c r="FF1" s="109"/>
      <c r="FG1" s="109"/>
      <c r="FH1" s="108"/>
      <c r="FI1" s="109"/>
      <c r="FJ1" s="109"/>
      <c r="FK1" s="108"/>
    </row>
    <row r="2" spans="1:167" s="96" customFormat="1" ht="14.25" customHeight="1">
      <c r="A2" s="294" t="s">
        <v>506</v>
      </c>
      <c r="B2" s="295"/>
      <c r="C2" s="295"/>
      <c r="D2" s="295"/>
      <c r="E2" s="295"/>
      <c r="F2" s="295"/>
      <c r="G2" s="295"/>
      <c r="H2" s="295"/>
      <c r="I2" s="295"/>
      <c r="J2" s="295"/>
      <c r="K2" s="295"/>
      <c r="L2" s="295"/>
      <c r="M2" s="296"/>
      <c r="N2" s="311"/>
      <c r="O2" s="311"/>
      <c r="P2" s="311"/>
      <c r="Q2" s="311"/>
      <c r="R2" s="97"/>
      <c r="S2" s="97"/>
      <c r="T2" s="97"/>
      <c r="U2" s="97"/>
      <c r="V2" s="97"/>
      <c r="W2" s="97"/>
      <c r="X2" s="97"/>
      <c r="Y2" s="97"/>
      <c r="Z2" s="97"/>
      <c r="AA2" s="97"/>
      <c r="AB2" s="97"/>
      <c r="AC2" s="97"/>
      <c r="AD2" s="97"/>
      <c r="AE2" s="97"/>
      <c r="AF2" s="97"/>
      <c r="AG2" s="109"/>
      <c r="AH2" s="109"/>
      <c r="AI2" s="109"/>
      <c r="AJ2" s="97"/>
      <c r="AK2" s="97"/>
      <c r="AL2" s="97"/>
      <c r="AM2" s="97"/>
      <c r="AN2" s="97"/>
      <c r="AO2" s="97"/>
      <c r="AP2" s="97"/>
      <c r="AQ2" s="97"/>
      <c r="AR2" s="97"/>
      <c r="AS2" s="97"/>
      <c r="AT2" s="97"/>
      <c r="AU2" s="97"/>
      <c r="AV2" s="97"/>
      <c r="AW2" s="97"/>
      <c r="AX2" s="97"/>
      <c r="AY2" s="109"/>
      <c r="AZ2" s="109"/>
      <c r="BA2" s="109"/>
      <c r="BB2" s="97"/>
      <c r="BC2" s="97"/>
      <c r="BD2" s="97"/>
      <c r="BE2" s="97"/>
      <c r="BF2" s="97"/>
      <c r="BG2" s="97"/>
      <c r="BH2" s="97"/>
      <c r="BI2" s="97"/>
      <c r="BJ2" s="97"/>
      <c r="BK2" s="97"/>
      <c r="BL2" s="97"/>
      <c r="BM2" s="97"/>
      <c r="BN2" s="97"/>
      <c r="BO2" s="97"/>
      <c r="BP2" s="97"/>
      <c r="BQ2" s="109"/>
      <c r="BR2" s="109"/>
      <c r="BS2" s="109"/>
      <c r="BT2" s="97"/>
      <c r="BU2" s="97"/>
      <c r="BV2" s="97"/>
      <c r="BW2" s="97"/>
      <c r="BX2" s="97"/>
      <c r="BY2" s="97"/>
      <c r="BZ2" s="97"/>
      <c r="CA2" s="97"/>
      <c r="CB2" s="97"/>
      <c r="CC2" s="109"/>
      <c r="CD2" s="109"/>
      <c r="CE2" s="109"/>
      <c r="CF2" s="97"/>
      <c r="CG2" s="97"/>
      <c r="CH2" s="97"/>
      <c r="CI2" s="109"/>
      <c r="CJ2" s="109"/>
      <c r="CK2" s="109"/>
      <c r="CL2" s="109"/>
      <c r="CM2" s="109"/>
      <c r="CN2" s="109"/>
      <c r="CO2" s="97"/>
      <c r="CP2" s="97"/>
      <c r="CQ2" s="97"/>
      <c r="CR2" s="109"/>
      <c r="CS2" s="109"/>
      <c r="CT2" s="109"/>
      <c r="CU2" s="97"/>
      <c r="CV2" s="97"/>
      <c r="CW2" s="97"/>
      <c r="CX2" s="109"/>
      <c r="CY2" s="109"/>
      <c r="CZ2" s="109"/>
      <c r="DA2" s="97"/>
      <c r="DB2" s="97"/>
      <c r="DC2" s="97"/>
      <c r="DD2" s="109"/>
      <c r="DE2" s="109"/>
      <c r="DF2" s="109"/>
      <c r="DG2" s="109"/>
      <c r="DH2" s="109"/>
      <c r="DI2" s="109"/>
      <c r="DJ2" s="109"/>
      <c r="DK2" s="109"/>
      <c r="DL2" s="109"/>
      <c r="DM2" s="97"/>
      <c r="DN2" s="97"/>
      <c r="DO2" s="97"/>
      <c r="DP2" s="109"/>
      <c r="DQ2" s="109"/>
      <c r="DR2" s="109"/>
      <c r="DS2" s="109"/>
      <c r="DT2" s="109"/>
      <c r="DU2" s="109"/>
      <c r="DV2" s="97"/>
      <c r="DW2" s="97"/>
      <c r="DX2" s="97"/>
      <c r="DY2" s="97"/>
      <c r="DZ2" s="97"/>
      <c r="EA2" s="97"/>
      <c r="EB2" s="97"/>
      <c r="EC2" s="97"/>
      <c r="ED2" s="97"/>
      <c r="EE2" s="97"/>
      <c r="EF2" s="97"/>
      <c r="EG2" s="97"/>
      <c r="EH2" s="97"/>
      <c r="EI2" s="97"/>
      <c r="EJ2" s="97"/>
      <c r="EK2" s="109"/>
      <c r="EL2" s="109"/>
      <c r="EM2" s="109"/>
      <c r="EN2" s="109"/>
      <c r="EO2" s="109"/>
      <c r="EP2" s="109"/>
      <c r="EQ2" s="109"/>
      <c r="ER2" s="109"/>
      <c r="ES2" s="109"/>
      <c r="ET2" s="97"/>
      <c r="EU2" s="97"/>
      <c r="EV2" s="97"/>
      <c r="EW2" s="97"/>
      <c r="EX2" s="97"/>
      <c r="EY2" s="97"/>
      <c r="EZ2" s="97"/>
      <c r="FA2" s="97"/>
      <c r="FB2" s="97"/>
      <c r="FC2" s="97"/>
      <c r="FD2" s="97"/>
      <c r="FF2" s="109"/>
      <c r="FG2" s="109"/>
      <c r="FH2" s="108"/>
      <c r="FI2" s="109"/>
      <c r="FJ2" s="109"/>
      <c r="FK2" s="108"/>
    </row>
    <row r="3" spans="1:167" s="96" customFormat="1" ht="14.25" customHeight="1">
      <c r="A3" s="296"/>
      <c r="B3" s="297" t="s">
        <v>619</v>
      </c>
      <c r="C3" s="298"/>
      <c r="D3" s="298"/>
      <c r="E3" s="298"/>
      <c r="F3" s="298"/>
      <c r="G3" s="298"/>
      <c r="H3" s="298"/>
      <c r="I3" s="298"/>
      <c r="J3" s="298"/>
      <c r="K3" s="298"/>
      <c r="L3" s="298"/>
      <c r="M3" s="298"/>
      <c r="N3" s="319"/>
      <c r="O3" s="319"/>
      <c r="P3" s="319"/>
      <c r="Q3" s="319"/>
      <c r="R3" s="97"/>
      <c r="S3" s="97"/>
      <c r="T3" s="97"/>
      <c r="U3" s="97"/>
      <c r="V3" s="97"/>
      <c r="W3" s="97"/>
      <c r="X3" s="97"/>
      <c r="Y3" s="97"/>
      <c r="Z3" s="97"/>
      <c r="AA3" s="97"/>
      <c r="AB3" s="97"/>
      <c r="AC3" s="97"/>
      <c r="AD3" s="97"/>
      <c r="AE3" s="97"/>
      <c r="AF3" s="97"/>
      <c r="AG3" s="109"/>
      <c r="AH3" s="109"/>
      <c r="AI3" s="109"/>
      <c r="AJ3" s="97"/>
      <c r="AK3" s="97"/>
      <c r="AL3" s="97"/>
      <c r="AM3" s="97"/>
      <c r="AN3" s="97"/>
      <c r="AO3" s="97"/>
      <c r="AP3" s="97"/>
      <c r="AQ3" s="97"/>
      <c r="AR3" s="97"/>
      <c r="AS3" s="97"/>
      <c r="AT3" s="97"/>
      <c r="AU3" s="97"/>
      <c r="AV3" s="97"/>
      <c r="AW3" s="97"/>
      <c r="AX3" s="97"/>
      <c r="AY3" s="109"/>
      <c r="AZ3" s="109"/>
      <c r="BA3" s="109"/>
      <c r="BB3" s="97"/>
      <c r="BC3" s="97"/>
      <c r="BD3" s="97"/>
      <c r="BE3" s="97"/>
      <c r="BF3" s="97"/>
      <c r="BG3" s="97"/>
      <c r="BH3" s="97"/>
      <c r="BI3" s="97"/>
      <c r="BJ3" s="97"/>
      <c r="BK3" s="97"/>
      <c r="BL3" s="97"/>
      <c r="BM3" s="97"/>
      <c r="BN3" s="97"/>
      <c r="BO3" s="97"/>
      <c r="BP3" s="97"/>
      <c r="BQ3" s="109"/>
      <c r="BR3" s="109"/>
      <c r="BS3" s="109"/>
      <c r="BT3" s="97"/>
      <c r="BU3" s="97"/>
      <c r="BV3" s="97"/>
      <c r="BW3" s="97"/>
      <c r="BX3" s="97"/>
      <c r="BY3" s="97"/>
      <c r="BZ3" s="97"/>
      <c r="CA3" s="97"/>
      <c r="CB3" s="97"/>
      <c r="CC3" s="109"/>
      <c r="CD3" s="109"/>
      <c r="CE3" s="109"/>
      <c r="CF3" s="97"/>
      <c r="CG3" s="97"/>
      <c r="CH3" s="97"/>
      <c r="CI3" s="109"/>
      <c r="CJ3" s="109"/>
      <c r="CK3" s="109"/>
      <c r="CL3" s="109"/>
      <c r="CM3" s="109"/>
      <c r="CN3" s="109"/>
      <c r="CO3" s="97"/>
      <c r="CP3" s="97"/>
      <c r="CQ3" s="97"/>
      <c r="CR3" s="109"/>
      <c r="CS3" s="109"/>
      <c r="CT3" s="109"/>
      <c r="CU3" s="97"/>
      <c r="CV3" s="97"/>
      <c r="CW3" s="97"/>
      <c r="CX3" s="109"/>
      <c r="CY3" s="109"/>
      <c r="CZ3" s="109"/>
      <c r="DA3" s="97"/>
      <c r="DB3" s="97"/>
      <c r="DC3" s="97"/>
      <c r="DD3" s="109"/>
      <c r="DE3" s="109"/>
      <c r="DF3" s="109"/>
      <c r="DG3" s="109"/>
      <c r="DH3" s="109"/>
      <c r="DI3" s="109"/>
      <c r="DJ3" s="109"/>
      <c r="DK3" s="109"/>
      <c r="DL3" s="109"/>
      <c r="DM3" s="97"/>
      <c r="DN3" s="97"/>
      <c r="DO3" s="97"/>
      <c r="DP3" s="109"/>
      <c r="DQ3" s="109"/>
      <c r="DR3" s="109"/>
      <c r="DS3" s="109"/>
      <c r="DT3" s="109"/>
      <c r="DU3" s="109"/>
      <c r="DV3" s="97"/>
      <c r="DW3" s="97"/>
      <c r="DX3" s="97"/>
      <c r="DY3" s="97"/>
      <c r="DZ3" s="97"/>
      <c r="EA3" s="97"/>
      <c r="EB3" s="97"/>
      <c r="EC3" s="97"/>
      <c r="ED3" s="97"/>
      <c r="EE3" s="97"/>
      <c r="EF3" s="97"/>
      <c r="EG3" s="97"/>
      <c r="EH3" s="97"/>
      <c r="EI3" s="97"/>
      <c r="EJ3" s="97"/>
      <c r="EK3" s="109"/>
      <c r="EL3" s="109"/>
      <c r="EM3" s="109"/>
      <c r="EN3" s="109"/>
      <c r="EO3" s="109"/>
      <c r="EP3" s="109"/>
      <c r="EQ3" s="109"/>
      <c r="ER3" s="109"/>
      <c r="ES3" s="109"/>
      <c r="ET3" s="97"/>
      <c r="EU3" s="97"/>
      <c r="EV3" s="97"/>
      <c r="EW3" s="97"/>
      <c r="EX3" s="97"/>
      <c r="EY3" s="97"/>
      <c r="EZ3" s="97"/>
      <c r="FA3" s="97"/>
      <c r="FB3" s="97"/>
      <c r="FC3" s="97"/>
      <c r="FD3" s="97"/>
      <c r="FE3" s="97"/>
      <c r="FF3" s="109"/>
      <c r="FG3" s="109"/>
      <c r="FH3" s="109"/>
      <c r="FI3" s="109"/>
      <c r="FJ3" s="109"/>
      <c r="FK3" s="109"/>
    </row>
    <row r="4" spans="1:167" s="108" customFormat="1" ht="14.25" customHeight="1">
      <c r="A4" s="296"/>
      <c r="B4" s="297" t="s">
        <v>622</v>
      </c>
      <c r="C4" s="298"/>
      <c r="D4" s="298"/>
      <c r="E4" s="298"/>
      <c r="F4" s="298"/>
      <c r="G4" s="298"/>
      <c r="H4" s="298"/>
      <c r="I4" s="298"/>
      <c r="J4" s="298"/>
      <c r="K4" s="298"/>
      <c r="L4" s="298"/>
      <c r="M4" s="298"/>
      <c r="N4" s="319"/>
      <c r="O4" s="319"/>
      <c r="P4" s="319"/>
      <c r="Q4" s="31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09"/>
      <c r="FG4" s="109"/>
      <c r="FH4" s="109"/>
      <c r="FI4" s="109"/>
      <c r="FJ4" s="109"/>
      <c r="FK4" s="109"/>
    </row>
    <row r="5" spans="1:167" s="96" customFormat="1" ht="14.25" customHeight="1">
      <c r="A5" s="296"/>
      <c r="B5" s="297" t="s">
        <v>620</v>
      </c>
      <c r="C5" s="298"/>
      <c r="D5" s="298"/>
      <c r="E5" s="298"/>
      <c r="F5" s="298"/>
      <c r="G5" s="298"/>
      <c r="H5" s="298"/>
      <c r="I5" s="298"/>
      <c r="J5" s="298"/>
      <c r="K5" s="298"/>
      <c r="L5" s="298"/>
      <c r="M5" s="298"/>
      <c r="N5" s="319"/>
      <c r="O5" s="319"/>
      <c r="P5" s="319"/>
      <c r="Q5" s="319"/>
      <c r="R5" s="97"/>
      <c r="S5" s="97"/>
      <c r="T5" s="97"/>
      <c r="U5" s="97"/>
      <c r="V5" s="97"/>
      <c r="W5" s="97"/>
      <c r="X5" s="97"/>
      <c r="Y5" s="97"/>
      <c r="Z5" s="97"/>
      <c r="AA5" s="97"/>
      <c r="AB5" s="97"/>
      <c r="AC5" s="97"/>
      <c r="AD5" s="97"/>
      <c r="AE5" s="97"/>
      <c r="AF5" s="97"/>
      <c r="AG5" s="109"/>
      <c r="AH5" s="109"/>
      <c r="AI5" s="109"/>
      <c r="AJ5" s="97"/>
      <c r="AK5" s="97"/>
      <c r="AL5" s="97"/>
      <c r="AM5" s="97"/>
      <c r="AN5" s="97"/>
      <c r="AO5" s="97"/>
      <c r="AP5" s="97"/>
      <c r="AQ5" s="97"/>
      <c r="AR5" s="97"/>
      <c r="AS5" s="97"/>
      <c r="AT5" s="97"/>
      <c r="AU5" s="97"/>
      <c r="AV5" s="97"/>
      <c r="AW5" s="97"/>
      <c r="AX5" s="97"/>
      <c r="AY5" s="109"/>
      <c r="AZ5" s="109"/>
      <c r="BA5" s="109"/>
      <c r="BB5" s="97"/>
      <c r="BC5" s="97"/>
      <c r="BD5" s="97"/>
      <c r="BE5" s="97"/>
      <c r="BF5" s="97"/>
      <c r="BG5" s="97"/>
      <c r="BH5" s="97"/>
      <c r="BI5" s="97"/>
      <c r="BJ5" s="97"/>
      <c r="BK5" s="97"/>
      <c r="BL5" s="97"/>
      <c r="BM5" s="97"/>
      <c r="BN5" s="97"/>
      <c r="BO5" s="97"/>
      <c r="BP5" s="97"/>
      <c r="BQ5" s="109"/>
      <c r="BR5" s="109"/>
      <c r="BS5" s="109"/>
      <c r="BT5" s="97"/>
      <c r="BU5" s="97"/>
      <c r="BV5" s="97"/>
      <c r="BW5" s="97"/>
      <c r="BX5" s="97"/>
      <c r="BY5" s="97"/>
      <c r="BZ5" s="97"/>
      <c r="CA5" s="97"/>
      <c r="CB5" s="97"/>
      <c r="CC5" s="109"/>
      <c r="CD5" s="109"/>
      <c r="CE5" s="109"/>
      <c r="CF5" s="97"/>
      <c r="CG5" s="97"/>
      <c r="CH5" s="97"/>
      <c r="CI5" s="109"/>
      <c r="CJ5" s="109"/>
      <c r="CK5" s="109"/>
      <c r="CL5" s="109"/>
      <c r="CM5" s="109"/>
      <c r="CN5" s="109"/>
      <c r="CO5" s="97"/>
      <c r="CP5" s="97"/>
      <c r="CQ5" s="97"/>
      <c r="CR5" s="109"/>
      <c r="CS5" s="109"/>
      <c r="CT5" s="109"/>
      <c r="CU5" s="97"/>
      <c r="CV5" s="97"/>
      <c r="CW5" s="97"/>
      <c r="CX5" s="109"/>
      <c r="CY5" s="109"/>
      <c r="CZ5" s="109"/>
      <c r="DA5" s="97"/>
      <c r="DB5" s="97"/>
      <c r="DC5" s="97"/>
      <c r="DD5" s="109"/>
      <c r="DE5" s="109"/>
      <c r="DF5" s="109"/>
      <c r="DG5" s="109"/>
      <c r="DH5" s="109"/>
      <c r="DI5" s="109"/>
      <c r="DJ5" s="109"/>
      <c r="DK5" s="109"/>
      <c r="DL5" s="109"/>
      <c r="DM5" s="97"/>
      <c r="DN5" s="97"/>
      <c r="DO5" s="97"/>
      <c r="DP5" s="109"/>
      <c r="DQ5" s="109"/>
      <c r="DR5" s="109"/>
      <c r="DS5" s="109"/>
      <c r="DT5" s="109"/>
      <c r="DU5" s="109"/>
      <c r="DV5" s="97"/>
      <c r="DW5" s="97"/>
      <c r="DX5" s="97"/>
      <c r="DY5" s="97"/>
      <c r="DZ5" s="97"/>
      <c r="EA5" s="97"/>
      <c r="EB5" s="97"/>
      <c r="EC5" s="97"/>
      <c r="ED5" s="97"/>
      <c r="EE5" s="97"/>
      <c r="EF5" s="97"/>
      <c r="EG5" s="97"/>
      <c r="EH5" s="97"/>
      <c r="EI5" s="97"/>
      <c r="EJ5" s="97"/>
      <c r="EK5" s="109"/>
      <c r="EL5" s="109"/>
      <c r="EM5" s="109"/>
      <c r="EN5" s="109"/>
      <c r="EO5" s="109"/>
      <c r="EP5" s="109"/>
      <c r="EQ5" s="109"/>
      <c r="ER5" s="109"/>
      <c r="ES5" s="109"/>
      <c r="ET5" s="97"/>
      <c r="EU5" s="97"/>
      <c r="EV5" s="97"/>
      <c r="EW5" s="97"/>
      <c r="EX5" s="97"/>
      <c r="EY5" s="97"/>
      <c r="EZ5" s="97"/>
      <c r="FA5" s="97"/>
      <c r="FB5" s="97"/>
      <c r="FC5" s="97"/>
      <c r="FD5" s="97"/>
      <c r="FE5" s="97"/>
      <c r="FF5" s="109"/>
      <c r="FG5" s="109"/>
      <c r="FH5" s="109"/>
      <c r="FI5" s="109"/>
      <c r="FJ5" s="109"/>
      <c r="FK5" s="109"/>
    </row>
    <row r="6" spans="1:167" s="96" customFormat="1" ht="14.25" customHeight="1">
      <c r="A6" s="296"/>
      <c r="B6" s="297" t="s">
        <v>626</v>
      </c>
      <c r="C6" s="298"/>
      <c r="D6" s="298"/>
      <c r="E6" s="298"/>
      <c r="F6" s="298"/>
      <c r="G6" s="298"/>
      <c r="H6" s="298"/>
      <c r="I6" s="298"/>
      <c r="J6" s="298"/>
      <c r="K6" s="298"/>
      <c r="L6" s="298"/>
      <c r="M6" s="298"/>
      <c r="N6" s="319"/>
      <c r="O6" s="319"/>
      <c r="P6" s="319"/>
      <c r="Q6" s="319"/>
      <c r="R6" s="97"/>
      <c r="S6" s="97"/>
      <c r="T6" s="97"/>
      <c r="U6" s="97"/>
      <c r="V6" s="97"/>
      <c r="W6" s="97"/>
      <c r="X6" s="97"/>
      <c r="Y6" s="97"/>
      <c r="Z6" s="97"/>
      <c r="AA6" s="97"/>
      <c r="AB6" s="97"/>
      <c r="AC6" s="97"/>
      <c r="AD6" s="97"/>
      <c r="AE6" s="97"/>
      <c r="AF6" s="97"/>
      <c r="AG6" s="109"/>
      <c r="AH6" s="109"/>
      <c r="AI6" s="109"/>
      <c r="AJ6" s="97"/>
      <c r="AK6" s="97"/>
      <c r="AL6" s="97"/>
      <c r="AM6" s="97"/>
      <c r="AN6" s="97"/>
      <c r="AO6" s="97"/>
      <c r="AP6" s="97"/>
      <c r="AQ6" s="97"/>
      <c r="AR6" s="97"/>
      <c r="AS6" s="97"/>
      <c r="AT6" s="97"/>
      <c r="AU6" s="97"/>
      <c r="AV6" s="97"/>
      <c r="AW6" s="97"/>
      <c r="AX6" s="97"/>
      <c r="AY6" s="109"/>
      <c r="AZ6" s="109"/>
      <c r="BA6" s="109"/>
      <c r="BB6" s="97"/>
      <c r="BC6" s="97"/>
      <c r="BD6" s="97"/>
      <c r="BE6" s="97"/>
      <c r="BF6" s="97"/>
      <c r="BG6" s="97"/>
      <c r="BH6" s="97"/>
      <c r="BI6" s="97"/>
      <c r="BJ6" s="97"/>
      <c r="BK6" s="97"/>
      <c r="BL6" s="97"/>
      <c r="BM6" s="97"/>
      <c r="BN6" s="97"/>
      <c r="BO6" s="97"/>
      <c r="BP6" s="97"/>
      <c r="BQ6" s="109"/>
      <c r="BR6" s="109"/>
      <c r="BS6" s="109"/>
      <c r="BT6" s="97"/>
      <c r="BU6" s="97"/>
      <c r="BV6" s="97"/>
      <c r="BW6" s="97"/>
      <c r="BX6" s="97"/>
      <c r="BY6" s="97"/>
      <c r="BZ6" s="97"/>
      <c r="CA6" s="97"/>
      <c r="CB6" s="97"/>
      <c r="CC6" s="109"/>
      <c r="CD6" s="109"/>
      <c r="CE6" s="109"/>
      <c r="CF6" s="97"/>
      <c r="CG6" s="97"/>
      <c r="CH6" s="97"/>
      <c r="CI6" s="109"/>
      <c r="CJ6" s="109"/>
      <c r="CK6" s="109"/>
      <c r="CL6" s="109"/>
      <c r="CM6" s="109"/>
      <c r="CN6" s="109"/>
      <c r="CO6" s="97"/>
      <c r="CP6" s="97"/>
      <c r="CQ6" s="97"/>
      <c r="CR6" s="109"/>
      <c r="CS6" s="109"/>
      <c r="CT6" s="109"/>
      <c r="CU6" s="97"/>
      <c r="CV6" s="97"/>
      <c r="CW6" s="97"/>
      <c r="CX6" s="109"/>
      <c r="CY6" s="109"/>
      <c r="CZ6" s="109"/>
      <c r="DA6" s="97"/>
      <c r="DB6" s="97"/>
      <c r="DC6" s="97"/>
      <c r="DD6" s="109"/>
      <c r="DE6" s="109"/>
      <c r="DF6" s="109"/>
      <c r="DG6" s="109"/>
      <c r="DH6" s="109"/>
      <c r="DI6" s="109"/>
      <c r="DJ6" s="109"/>
      <c r="DK6" s="109"/>
      <c r="DL6" s="109"/>
      <c r="DM6" s="97"/>
      <c r="DN6" s="97"/>
      <c r="DO6" s="97"/>
      <c r="DP6" s="109"/>
      <c r="DQ6" s="109"/>
      <c r="DR6" s="109"/>
      <c r="DS6" s="109"/>
      <c r="DT6" s="109"/>
      <c r="DU6" s="109"/>
      <c r="DV6" s="97"/>
      <c r="DW6" s="97"/>
      <c r="DX6" s="97"/>
      <c r="DY6" s="97"/>
      <c r="DZ6" s="97"/>
      <c r="EA6" s="97"/>
      <c r="EB6" s="97"/>
      <c r="EC6" s="97"/>
      <c r="ED6" s="97"/>
      <c r="EE6" s="97"/>
      <c r="EF6" s="97"/>
      <c r="EG6" s="97"/>
      <c r="EH6" s="97"/>
      <c r="EI6" s="97"/>
      <c r="EJ6" s="97"/>
      <c r="EK6" s="109"/>
      <c r="EL6" s="109"/>
      <c r="EM6" s="109"/>
      <c r="EN6" s="109"/>
      <c r="EO6" s="109"/>
      <c r="EP6" s="109"/>
      <c r="EQ6" s="109"/>
      <c r="ER6" s="109"/>
      <c r="ES6" s="109"/>
      <c r="ET6" s="97"/>
      <c r="EU6" s="97"/>
      <c r="EV6" s="97"/>
      <c r="EW6" s="97"/>
      <c r="EX6" s="97"/>
      <c r="EY6" s="97"/>
      <c r="EZ6" s="97"/>
      <c r="FA6" s="97"/>
      <c r="FB6" s="97"/>
      <c r="FC6" s="97"/>
      <c r="FD6" s="97"/>
      <c r="FE6" s="97"/>
      <c r="FF6" s="109"/>
      <c r="FG6" s="109"/>
      <c r="FH6" s="109"/>
      <c r="FI6" s="109"/>
      <c r="FJ6" s="109"/>
      <c r="FK6" s="109"/>
    </row>
    <row r="7" spans="1:167" s="57" customFormat="1" ht="14">
      <c r="A7" s="287" t="s">
        <v>615</v>
      </c>
      <c r="B7" s="289"/>
      <c r="C7" s="288"/>
      <c r="D7" s="288"/>
      <c r="E7" s="288"/>
      <c r="F7" s="288"/>
      <c r="G7" s="288"/>
      <c r="H7" s="288"/>
      <c r="I7" s="288"/>
      <c r="J7" s="288"/>
      <c r="K7" s="288"/>
      <c r="L7" s="288"/>
      <c r="M7" s="291"/>
      <c r="N7" s="311"/>
      <c r="O7" s="311"/>
      <c r="P7" s="311"/>
      <c r="Q7" s="311"/>
      <c r="R7" s="97"/>
      <c r="S7" s="97"/>
      <c r="T7" s="58"/>
      <c r="U7" s="58"/>
      <c r="V7" s="58"/>
      <c r="W7" s="58"/>
      <c r="X7" s="58"/>
      <c r="Y7" s="58"/>
      <c r="Z7" s="58"/>
      <c r="AA7" s="58"/>
      <c r="AB7" s="58"/>
      <c r="AC7" s="58"/>
      <c r="AD7" s="58"/>
      <c r="AE7" s="58"/>
      <c r="AF7" s="58"/>
      <c r="AG7" s="109"/>
      <c r="AH7" s="109"/>
      <c r="AI7" s="109"/>
      <c r="AJ7" s="97"/>
      <c r="AK7" s="97"/>
      <c r="AL7" s="58"/>
      <c r="AM7" s="58"/>
      <c r="AN7" s="58"/>
      <c r="AO7" s="58"/>
      <c r="AP7" s="58"/>
      <c r="AQ7" s="58"/>
      <c r="AR7" s="58"/>
      <c r="AS7" s="58"/>
      <c r="AT7" s="58"/>
      <c r="AU7" s="58"/>
      <c r="AV7" s="58"/>
      <c r="AW7" s="58"/>
      <c r="AX7" s="58"/>
      <c r="AY7" s="109"/>
      <c r="AZ7" s="109"/>
      <c r="BA7" s="109"/>
      <c r="BB7" s="97"/>
      <c r="BC7" s="97"/>
      <c r="BD7" s="58"/>
      <c r="BE7" s="58"/>
      <c r="BF7" s="58"/>
      <c r="BG7" s="58"/>
      <c r="BH7" s="58"/>
      <c r="BI7" s="58"/>
      <c r="BJ7" s="58"/>
      <c r="BK7" s="58"/>
      <c r="BL7" s="58"/>
      <c r="BM7" s="58"/>
      <c r="BN7" s="58"/>
      <c r="BO7" s="58"/>
      <c r="BP7" s="58"/>
      <c r="BQ7" s="109"/>
      <c r="BR7" s="109"/>
      <c r="BS7" s="109"/>
      <c r="BT7" s="97"/>
      <c r="BU7" s="97"/>
      <c r="BV7" s="58"/>
      <c r="BW7" s="58"/>
      <c r="BX7" s="58"/>
      <c r="BY7" s="58"/>
      <c r="BZ7" s="97"/>
      <c r="CA7" s="97"/>
      <c r="CB7" s="97"/>
      <c r="CC7" s="109"/>
      <c r="CD7" s="109"/>
      <c r="CE7" s="109"/>
      <c r="CF7" s="58"/>
      <c r="CG7" s="58"/>
      <c r="CH7" s="58"/>
      <c r="CI7" s="109"/>
      <c r="CJ7" s="109"/>
      <c r="CK7" s="109"/>
      <c r="CL7" s="109"/>
      <c r="CM7" s="109"/>
      <c r="CN7" s="109"/>
      <c r="CO7" s="58"/>
      <c r="CP7" s="58"/>
      <c r="CQ7" s="58"/>
      <c r="CR7" s="109"/>
      <c r="CS7" s="109"/>
      <c r="CT7" s="109"/>
      <c r="CU7" s="58"/>
      <c r="CV7" s="58"/>
      <c r="CW7" s="58"/>
      <c r="CX7" s="109"/>
      <c r="CY7" s="109"/>
      <c r="CZ7" s="109"/>
      <c r="DA7" s="58"/>
      <c r="DB7" s="58"/>
      <c r="DC7" s="58"/>
      <c r="DD7" s="109"/>
      <c r="DE7" s="109"/>
      <c r="DF7" s="109"/>
      <c r="DG7" s="109"/>
      <c r="DH7" s="109"/>
      <c r="DI7" s="109"/>
      <c r="DJ7" s="109"/>
      <c r="DK7" s="109"/>
      <c r="DL7" s="109"/>
      <c r="DM7" s="58"/>
      <c r="DN7" s="58"/>
      <c r="DO7" s="58"/>
      <c r="DP7" s="109"/>
      <c r="DQ7" s="109"/>
      <c r="DR7" s="109"/>
      <c r="DS7" s="109"/>
      <c r="DT7" s="109"/>
      <c r="DU7" s="109"/>
      <c r="DV7" s="58"/>
      <c r="DW7" s="58"/>
      <c r="DX7" s="58"/>
      <c r="DY7" s="97"/>
      <c r="DZ7" s="97"/>
      <c r="EA7" s="97"/>
      <c r="EB7" s="97"/>
      <c r="EC7" s="97"/>
      <c r="ED7" s="97"/>
      <c r="EE7" s="97"/>
      <c r="EF7" s="97"/>
      <c r="EG7" s="97"/>
      <c r="EH7" s="97"/>
      <c r="EI7" s="97"/>
      <c r="EJ7" s="58"/>
      <c r="EK7" s="109"/>
      <c r="EL7" s="109"/>
      <c r="EM7" s="109"/>
      <c r="EN7" s="109"/>
      <c r="EO7" s="109"/>
      <c r="EP7" s="109"/>
      <c r="EQ7" s="109"/>
      <c r="ER7" s="109"/>
      <c r="ES7" s="109"/>
      <c r="ET7" s="58"/>
      <c r="EU7" s="58"/>
      <c r="EV7" s="58"/>
      <c r="EW7" s="58"/>
      <c r="EX7" s="58"/>
      <c r="EY7" s="58"/>
      <c r="EZ7" s="58"/>
      <c r="FA7" s="58"/>
      <c r="FB7" s="58"/>
      <c r="FC7" s="58"/>
      <c r="FD7" s="58"/>
      <c r="FF7" s="109"/>
      <c r="FG7" s="109"/>
      <c r="FH7" s="108"/>
      <c r="FI7" s="109"/>
      <c r="FJ7" s="109"/>
      <c r="FK7" s="108"/>
    </row>
    <row r="8" spans="1:167" s="57" customFormat="1" ht="14.25" customHeight="1">
      <c r="A8" s="321" t="s">
        <v>624</v>
      </c>
      <c r="B8" s="293" t="s">
        <v>616</v>
      </c>
      <c r="C8" s="293"/>
      <c r="D8" s="293"/>
      <c r="E8" s="293"/>
      <c r="F8" s="293"/>
      <c r="G8" s="293"/>
      <c r="H8" s="293"/>
      <c r="I8" s="293"/>
      <c r="J8" s="293"/>
      <c r="K8" s="293"/>
      <c r="L8" s="293"/>
      <c r="M8" s="293"/>
      <c r="N8" s="318"/>
      <c r="O8" s="318"/>
      <c r="P8" s="318"/>
      <c r="Q8" s="318"/>
      <c r="R8" s="97"/>
      <c r="S8" s="97"/>
      <c r="T8" s="97"/>
      <c r="U8" s="58"/>
      <c r="V8" s="58"/>
      <c r="W8" s="58"/>
      <c r="X8" s="58"/>
      <c r="Y8" s="58"/>
      <c r="Z8" s="58"/>
      <c r="AA8" s="58"/>
      <c r="AB8" s="58"/>
      <c r="AC8" s="58"/>
      <c r="AD8" s="58"/>
      <c r="AE8" s="58"/>
      <c r="AF8" s="58"/>
      <c r="AG8" s="109"/>
      <c r="AH8" s="109"/>
      <c r="AI8" s="109"/>
      <c r="AJ8" s="97"/>
      <c r="AK8" s="97"/>
      <c r="AL8" s="97"/>
      <c r="AM8" s="58"/>
      <c r="AN8" s="58"/>
      <c r="AO8" s="58"/>
      <c r="AP8" s="58"/>
      <c r="AQ8" s="58"/>
      <c r="AR8" s="58"/>
      <c r="AS8" s="58"/>
      <c r="AT8" s="58"/>
      <c r="AU8" s="58"/>
      <c r="AV8" s="58"/>
      <c r="AW8" s="58"/>
      <c r="AX8" s="58"/>
      <c r="AY8" s="109"/>
      <c r="AZ8" s="109"/>
      <c r="BA8" s="109"/>
      <c r="BB8" s="97"/>
      <c r="BC8" s="97"/>
      <c r="BD8" s="97"/>
      <c r="BE8" s="58"/>
      <c r="BF8" s="58"/>
      <c r="BG8" s="58"/>
      <c r="BH8" s="58"/>
      <c r="BI8" s="58"/>
      <c r="BJ8" s="58"/>
      <c r="BK8" s="58"/>
      <c r="BL8" s="58"/>
      <c r="BM8" s="58"/>
      <c r="BN8" s="58"/>
      <c r="BO8" s="58"/>
      <c r="BP8" s="58"/>
      <c r="BQ8" s="109"/>
      <c r="BR8" s="109"/>
      <c r="BS8" s="109"/>
      <c r="BT8" s="97"/>
      <c r="BU8" s="97"/>
      <c r="BV8" s="97"/>
      <c r="BW8" s="58"/>
      <c r="BX8" s="58"/>
      <c r="BY8" s="58"/>
      <c r="BZ8" s="97"/>
      <c r="CA8" s="97"/>
      <c r="CB8" s="58"/>
      <c r="CC8" s="109"/>
      <c r="CD8" s="109"/>
      <c r="CE8" s="109"/>
      <c r="CF8" s="58"/>
      <c r="CG8" s="58"/>
      <c r="CH8" s="58"/>
      <c r="CI8" s="109"/>
      <c r="CJ8" s="109"/>
      <c r="CK8" s="109"/>
      <c r="CL8" s="109"/>
      <c r="CM8" s="109"/>
      <c r="CN8" s="109"/>
      <c r="CO8" s="58"/>
      <c r="CP8" s="58"/>
      <c r="CQ8" s="58"/>
      <c r="CR8" s="109"/>
      <c r="CS8" s="109"/>
      <c r="CT8" s="109"/>
      <c r="CU8" s="58"/>
      <c r="CV8" s="58"/>
      <c r="CW8" s="58"/>
      <c r="CX8" s="109"/>
      <c r="CY8" s="109"/>
      <c r="CZ8" s="109"/>
      <c r="DA8" s="58"/>
      <c r="DB8" s="58"/>
      <c r="DC8" s="58"/>
      <c r="DD8" s="109"/>
      <c r="DE8" s="109"/>
      <c r="DF8" s="109"/>
      <c r="DG8" s="109"/>
      <c r="DH8" s="109"/>
      <c r="DI8" s="109"/>
      <c r="DJ8" s="109"/>
      <c r="DK8" s="109"/>
      <c r="DL8" s="109"/>
      <c r="DM8" s="58"/>
      <c r="DN8" s="58"/>
      <c r="DO8" s="58"/>
      <c r="DP8" s="109"/>
      <c r="DQ8" s="109"/>
      <c r="DR8" s="109"/>
      <c r="DS8" s="109"/>
      <c r="DT8" s="109"/>
      <c r="DU8" s="109"/>
      <c r="DV8" s="58"/>
      <c r="DW8" s="58"/>
      <c r="DX8" s="58"/>
      <c r="DY8" s="97"/>
      <c r="DZ8" s="97"/>
      <c r="EA8" s="97"/>
      <c r="EB8" s="97"/>
      <c r="EC8" s="97"/>
      <c r="ED8" s="97"/>
      <c r="EE8" s="97"/>
      <c r="EF8" s="97"/>
      <c r="EG8" s="97"/>
      <c r="EH8" s="97"/>
      <c r="EI8" s="97"/>
      <c r="EJ8" s="97"/>
      <c r="EK8" s="109"/>
      <c r="EL8" s="109"/>
      <c r="EM8" s="109"/>
      <c r="EN8" s="109"/>
      <c r="EO8" s="109"/>
      <c r="EP8" s="109"/>
      <c r="EQ8" s="109"/>
      <c r="ER8" s="109"/>
      <c r="ES8" s="109"/>
      <c r="ET8" s="58"/>
      <c r="EU8" s="58"/>
      <c r="EV8" s="58"/>
      <c r="EW8" s="58"/>
      <c r="EX8" s="58"/>
      <c r="EY8" s="58"/>
      <c r="EZ8" s="58"/>
      <c r="FA8" s="58"/>
      <c r="FB8" s="58"/>
      <c r="FC8" s="58"/>
      <c r="FD8" s="58"/>
      <c r="FE8" s="58"/>
      <c r="FF8" s="109"/>
      <c r="FG8" s="109"/>
      <c r="FH8" s="109"/>
      <c r="FI8" s="109"/>
      <c r="FJ8" s="109"/>
      <c r="FK8" s="109"/>
    </row>
    <row r="9" spans="1:167" s="108" customFormat="1" ht="14.25" customHeight="1">
      <c r="A9" s="292"/>
      <c r="B9" s="293" t="s">
        <v>627</v>
      </c>
      <c r="C9" s="293"/>
      <c r="D9" s="293"/>
      <c r="E9" s="293"/>
      <c r="F9" s="293"/>
      <c r="G9" s="293"/>
      <c r="H9" s="293"/>
      <c r="I9" s="293"/>
      <c r="J9" s="293"/>
      <c r="K9" s="293"/>
      <c r="L9" s="293"/>
      <c r="M9" s="293"/>
      <c r="N9" s="318"/>
      <c r="O9" s="318"/>
      <c r="P9" s="318"/>
      <c r="Q9" s="318"/>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09"/>
      <c r="EZ9" s="109"/>
      <c r="FA9" s="109"/>
      <c r="FB9" s="109"/>
      <c r="FC9" s="109"/>
      <c r="FD9" s="109"/>
      <c r="FE9" s="109"/>
      <c r="FF9" s="109"/>
      <c r="FG9" s="109"/>
      <c r="FH9" s="109"/>
      <c r="FI9" s="109"/>
      <c r="FJ9" s="109"/>
      <c r="FK9" s="109"/>
    </row>
    <row r="10" spans="1:167" s="108" customFormat="1" ht="14.25" customHeight="1">
      <c r="A10" s="292"/>
      <c r="B10" s="317" t="s">
        <v>617</v>
      </c>
      <c r="C10" s="293"/>
      <c r="D10" s="293"/>
      <c r="E10" s="293"/>
      <c r="F10" s="293"/>
      <c r="G10" s="293"/>
      <c r="H10" s="293"/>
      <c r="I10" s="293"/>
      <c r="J10" s="293"/>
      <c r="K10" s="293"/>
      <c r="L10" s="293"/>
      <c r="M10" s="293"/>
      <c r="N10" s="318"/>
      <c r="O10" s="318"/>
      <c r="P10" s="318"/>
      <c r="Q10" s="318"/>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09"/>
      <c r="FA10" s="109"/>
      <c r="FB10" s="109"/>
      <c r="FC10" s="109"/>
      <c r="FD10" s="109"/>
      <c r="FE10" s="109"/>
      <c r="FF10" s="109"/>
      <c r="FG10" s="109"/>
      <c r="FH10" s="109"/>
      <c r="FI10" s="109"/>
      <c r="FJ10" s="109"/>
      <c r="FK10" s="109"/>
    </row>
    <row r="11" spans="1:167" s="108" customFormat="1" ht="14.25" customHeight="1">
      <c r="A11" s="292"/>
      <c r="B11" s="317" t="s">
        <v>621</v>
      </c>
      <c r="C11" s="293"/>
      <c r="D11" s="293"/>
      <c r="E11" s="293"/>
      <c r="F11" s="293"/>
      <c r="G11" s="293"/>
      <c r="H11" s="293"/>
      <c r="I11" s="293"/>
      <c r="J11" s="293"/>
      <c r="K11" s="293"/>
      <c r="L11" s="293"/>
      <c r="M11" s="293"/>
      <c r="N11" s="318"/>
      <c r="O11" s="318"/>
      <c r="P11" s="318"/>
      <c r="Q11" s="318"/>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row>
    <row r="12" spans="1:167" s="96" customFormat="1" ht="14.25" customHeight="1">
      <c r="A12" s="292"/>
      <c r="B12" s="105" t="s">
        <v>1425</v>
      </c>
      <c r="C12" s="106"/>
      <c r="D12" s="106"/>
      <c r="E12" s="106"/>
      <c r="F12" s="106"/>
      <c r="G12" s="106"/>
      <c r="H12" s="106"/>
      <c r="I12" s="106"/>
      <c r="J12" s="106"/>
      <c r="K12" s="106"/>
      <c r="L12" s="293"/>
      <c r="M12" s="293"/>
      <c r="N12" s="318"/>
      <c r="O12" s="318"/>
      <c r="P12" s="318"/>
      <c r="Q12" s="318"/>
      <c r="R12" s="97"/>
      <c r="S12" s="97"/>
      <c r="T12" s="97"/>
      <c r="U12" s="97"/>
      <c r="V12" s="97"/>
      <c r="W12" s="97"/>
      <c r="X12" s="97"/>
      <c r="Y12" s="97"/>
      <c r="Z12" s="97"/>
      <c r="AA12" s="97"/>
      <c r="AB12" s="97"/>
      <c r="AC12" s="97"/>
      <c r="AD12" s="97"/>
      <c r="AE12" s="97"/>
      <c r="AF12" s="97"/>
      <c r="AG12" s="109"/>
      <c r="AH12" s="109"/>
      <c r="AI12" s="109"/>
      <c r="AJ12" s="97"/>
      <c r="AK12" s="97"/>
      <c r="AL12" s="97"/>
      <c r="AM12" s="97"/>
      <c r="AN12" s="97"/>
      <c r="AO12" s="97"/>
      <c r="AP12" s="97"/>
      <c r="AQ12" s="97"/>
      <c r="AR12" s="97"/>
      <c r="AS12" s="97"/>
      <c r="AT12" s="97"/>
      <c r="AU12" s="97"/>
      <c r="AV12" s="97"/>
      <c r="AW12" s="97"/>
      <c r="AX12" s="97"/>
      <c r="AY12" s="109"/>
      <c r="AZ12" s="109"/>
      <c r="BA12" s="109"/>
      <c r="BB12" s="97"/>
      <c r="BC12" s="97"/>
      <c r="BD12" s="97"/>
      <c r="BE12" s="97"/>
      <c r="BF12" s="97"/>
      <c r="BG12" s="97"/>
      <c r="BH12" s="97"/>
      <c r="BI12" s="97"/>
      <c r="BJ12" s="97"/>
      <c r="BK12" s="97"/>
      <c r="BL12" s="97"/>
      <c r="BM12" s="97"/>
      <c r="BN12" s="97"/>
      <c r="BO12" s="97"/>
      <c r="BP12" s="97"/>
      <c r="BQ12" s="109"/>
      <c r="BR12" s="109"/>
      <c r="BS12" s="109"/>
      <c r="BT12" s="97"/>
      <c r="BU12" s="97"/>
      <c r="BV12" s="97"/>
      <c r="BW12" s="97"/>
      <c r="BX12" s="97"/>
      <c r="BY12" s="97"/>
      <c r="BZ12" s="97"/>
      <c r="CA12" s="97"/>
      <c r="CB12" s="97"/>
      <c r="CC12" s="109"/>
      <c r="CD12" s="109"/>
      <c r="CE12" s="109"/>
      <c r="CF12" s="97"/>
      <c r="CG12" s="97"/>
      <c r="CH12" s="97"/>
      <c r="CI12" s="109"/>
      <c r="CJ12" s="109"/>
      <c r="CK12" s="109"/>
      <c r="CL12" s="109"/>
      <c r="CM12" s="109"/>
      <c r="CN12" s="109"/>
      <c r="CO12" s="97"/>
      <c r="CP12" s="97"/>
      <c r="CQ12" s="97"/>
      <c r="CR12" s="109"/>
      <c r="CS12" s="109"/>
      <c r="CT12" s="109"/>
      <c r="CU12" s="97"/>
      <c r="CV12" s="97"/>
      <c r="CW12" s="97"/>
      <c r="CX12" s="109"/>
      <c r="CY12" s="109"/>
      <c r="CZ12" s="109"/>
      <c r="DA12" s="97"/>
      <c r="DB12" s="97"/>
      <c r="DC12" s="97"/>
      <c r="DD12" s="109"/>
      <c r="DE12" s="109"/>
      <c r="DF12" s="109"/>
      <c r="DG12" s="109"/>
      <c r="DH12" s="109"/>
      <c r="DI12" s="109"/>
      <c r="DJ12" s="109"/>
      <c r="DK12" s="109"/>
      <c r="DL12" s="109"/>
      <c r="DM12" s="97"/>
      <c r="DN12" s="97"/>
      <c r="DO12" s="97"/>
      <c r="DP12" s="109"/>
      <c r="DQ12" s="109"/>
      <c r="DR12" s="109"/>
      <c r="DS12" s="109"/>
      <c r="DT12" s="109"/>
      <c r="DU12" s="109"/>
      <c r="DV12" s="97"/>
      <c r="DW12" s="97"/>
      <c r="DX12" s="97"/>
      <c r="DY12" s="97"/>
      <c r="DZ12" s="97"/>
      <c r="EA12" s="97"/>
      <c r="EB12" s="97"/>
      <c r="EC12" s="97"/>
      <c r="ED12" s="97"/>
      <c r="EE12" s="97"/>
      <c r="EF12" s="97"/>
      <c r="EG12" s="97"/>
      <c r="EH12" s="97"/>
      <c r="EI12" s="97"/>
      <c r="EJ12" s="97"/>
      <c r="EK12" s="109"/>
      <c r="EL12" s="109"/>
      <c r="EM12" s="109"/>
      <c r="EN12" s="109"/>
      <c r="EO12" s="109"/>
      <c r="EP12" s="109"/>
      <c r="EQ12" s="109"/>
      <c r="ER12" s="109"/>
      <c r="ES12" s="109"/>
      <c r="ET12" s="97"/>
      <c r="EU12" s="97"/>
      <c r="EV12" s="97"/>
      <c r="EW12" s="97"/>
      <c r="EX12" s="97"/>
      <c r="EY12" s="97"/>
      <c r="EZ12" s="97"/>
      <c r="FA12" s="97"/>
      <c r="FB12" s="97"/>
      <c r="FC12" s="97"/>
      <c r="FD12" s="97"/>
      <c r="FE12" s="97"/>
      <c r="FF12" s="109"/>
      <c r="FG12" s="109"/>
      <c r="FH12" s="109"/>
      <c r="FI12" s="109"/>
      <c r="FJ12" s="109"/>
      <c r="FK12" s="109"/>
    </row>
    <row r="13" spans="1:167" s="96" customFormat="1" ht="14.25" customHeight="1">
      <c r="A13" s="292" t="s">
        <v>598</v>
      </c>
      <c r="B13" s="317" t="s">
        <v>630</v>
      </c>
      <c r="C13" s="293"/>
      <c r="D13" s="293"/>
      <c r="E13" s="293"/>
      <c r="F13" s="293"/>
      <c r="G13" s="293"/>
      <c r="H13" s="293"/>
      <c r="I13" s="293"/>
      <c r="J13" s="293"/>
      <c r="K13" s="293"/>
      <c r="L13" s="293"/>
      <c r="M13" s="293"/>
      <c r="N13" s="318"/>
      <c r="O13" s="318"/>
      <c r="P13" s="318"/>
      <c r="Q13" s="318"/>
      <c r="R13" s="97"/>
      <c r="S13" s="97"/>
      <c r="T13" s="97"/>
      <c r="U13" s="97"/>
      <c r="V13" s="97"/>
      <c r="W13" s="97"/>
      <c r="X13" s="97"/>
      <c r="Y13" s="97"/>
      <c r="Z13" s="97"/>
      <c r="AA13" s="97"/>
      <c r="AB13" s="97"/>
      <c r="AC13" s="97"/>
      <c r="AD13" s="97"/>
      <c r="AE13" s="97"/>
      <c r="AF13" s="97"/>
      <c r="AG13" s="109"/>
      <c r="AH13" s="109"/>
      <c r="AI13" s="109"/>
      <c r="AJ13" s="97"/>
      <c r="AK13" s="97"/>
      <c r="AL13" s="97"/>
      <c r="AM13" s="97"/>
      <c r="AN13" s="97"/>
      <c r="AO13" s="97"/>
      <c r="AP13" s="97"/>
      <c r="AQ13" s="97"/>
      <c r="AR13" s="97"/>
      <c r="AS13" s="97"/>
      <c r="AT13" s="97"/>
      <c r="AU13" s="97"/>
      <c r="AV13" s="97"/>
      <c r="AW13" s="97"/>
      <c r="AX13" s="97"/>
      <c r="AY13" s="109"/>
      <c r="AZ13" s="109"/>
      <c r="BA13" s="109"/>
      <c r="BB13" s="97"/>
      <c r="BC13" s="97"/>
      <c r="BD13" s="97"/>
      <c r="BE13" s="97"/>
      <c r="BF13" s="97"/>
      <c r="BG13" s="97"/>
      <c r="BH13" s="97"/>
      <c r="BI13" s="97"/>
      <c r="BJ13" s="97"/>
      <c r="BK13" s="97"/>
      <c r="BL13" s="97"/>
      <c r="BM13" s="97"/>
      <c r="BN13" s="97"/>
      <c r="BO13" s="97"/>
      <c r="BP13" s="97"/>
      <c r="BQ13" s="109"/>
      <c r="BR13" s="109"/>
      <c r="BS13" s="109"/>
      <c r="BT13" s="97"/>
      <c r="BU13" s="97"/>
      <c r="BV13" s="97"/>
      <c r="BW13" s="97"/>
      <c r="BX13" s="97"/>
      <c r="BY13" s="97"/>
      <c r="BZ13" s="97"/>
      <c r="CA13" s="97"/>
      <c r="CB13" s="97"/>
      <c r="CC13" s="109"/>
      <c r="CD13" s="109"/>
      <c r="CE13" s="109"/>
      <c r="CF13" s="97"/>
      <c r="CG13" s="97"/>
      <c r="CH13" s="97"/>
      <c r="CI13" s="109"/>
      <c r="CJ13" s="109"/>
      <c r="CK13" s="109"/>
      <c r="CL13" s="109"/>
      <c r="CM13" s="109"/>
      <c r="CN13" s="109"/>
      <c r="CO13" s="97"/>
      <c r="CP13" s="97"/>
      <c r="CQ13" s="97"/>
      <c r="CR13" s="109"/>
      <c r="CS13" s="109"/>
      <c r="CT13" s="109"/>
      <c r="CU13" s="97"/>
      <c r="CV13" s="97"/>
      <c r="CW13" s="97"/>
      <c r="CX13" s="109"/>
      <c r="CY13" s="109"/>
      <c r="CZ13" s="109"/>
      <c r="DA13" s="97"/>
      <c r="DB13" s="97"/>
      <c r="DC13" s="97"/>
      <c r="DD13" s="109"/>
      <c r="DE13" s="109"/>
      <c r="DF13" s="109"/>
      <c r="DG13" s="109"/>
      <c r="DH13" s="109"/>
      <c r="DI13" s="109"/>
      <c r="DJ13" s="109"/>
      <c r="DK13" s="109"/>
      <c r="DL13" s="109"/>
      <c r="DM13" s="97"/>
      <c r="DN13" s="97"/>
      <c r="DO13" s="97"/>
      <c r="DP13" s="109"/>
      <c r="DQ13" s="109"/>
      <c r="DR13" s="109"/>
      <c r="DS13" s="109"/>
      <c r="DT13" s="109"/>
      <c r="DU13" s="109"/>
      <c r="DV13" s="97"/>
      <c r="DW13" s="97"/>
      <c r="DX13" s="97"/>
      <c r="DY13" s="97"/>
      <c r="DZ13" s="97"/>
      <c r="EA13" s="97"/>
      <c r="EB13" s="97"/>
      <c r="EC13" s="97"/>
      <c r="ED13" s="97"/>
      <c r="EE13" s="97"/>
      <c r="EF13" s="97"/>
      <c r="EG13" s="97"/>
      <c r="EH13" s="97"/>
      <c r="EI13" s="97"/>
      <c r="EJ13" s="97"/>
      <c r="EK13" s="109"/>
      <c r="EL13" s="109"/>
      <c r="EM13" s="109"/>
      <c r="EN13" s="109"/>
      <c r="EO13" s="109"/>
      <c r="EP13" s="109"/>
      <c r="EQ13" s="109"/>
      <c r="ER13" s="109"/>
      <c r="ES13" s="109"/>
      <c r="ET13" s="97"/>
      <c r="EU13" s="97"/>
      <c r="EV13" s="97"/>
      <c r="EW13" s="97"/>
      <c r="EX13" s="97"/>
      <c r="EY13" s="97"/>
      <c r="EZ13" s="97"/>
      <c r="FA13" s="97"/>
      <c r="FB13" s="97"/>
      <c r="FC13" s="97"/>
      <c r="FD13" s="97"/>
      <c r="FE13" s="97"/>
      <c r="FF13" s="109"/>
      <c r="FG13" s="109"/>
      <c r="FH13" s="109"/>
      <c r="FI13" s="109"/>
      <c r="FJ13" s="109"/>
      <c r="FK13" s="109"/>
    </row>
    <row r="14" spans="1:167" s="96" customFormat="1" ht="14.25" customHeight="1">
      <c r="A14" s="292" t="s">
        <v>599</v>
      </c>
      <c r="B14" s="293" t="s">
        <v>629</v>
      </c>
      <c r="C14" s="293"/>
      <c r="D14" s="293"/>
      <c r="E14" s="293"/>
      <c r="F14" s="293"/>
      <c r="G14" s="293"/>
      <c r="H14" s="293"/>
      <c r="I14" s="293"/>
      <c r="J14" s="293"/>
      <c r="K14" s="293"/>
      <c r="L14" s="293"/>
      <c r="M14" s="293"/>
      <c r="N14" s="318"/>
      <c r="O14" s="318"/>
      <c r="P14" s="318"/>
      <c r="Q14" s="318"/>
      <c r="R14" s="97"/>
      <c r="S14" s="97"/>
      <c r="T14" s="97"/>
      <c r="U14" s="97"/>
      <c r="V14" s="97"/>
      <c r="W14" s="97"/>
      <c r="X14" s="97"/>
      <c r="Y14" s="97"/>
      <c r="Z14" s="97"/>
      <c r="AA14" s="97"/>
      <c r="AB14" s="97"/>
      <c r="AC14" s="97"/>
      <c r="AD14" s="97"/>
      <c r="AE14" s="97"/>
      <c r="AF14" s="97"/>
      <c r="AG14" s="109"/>
      <c r="AH14" s="109"/>
      <c r="AI14" s="109"/>
      <c r="AJ14" s="97"/>
      <c r="AK14" s="97"/>
      <c r="AL14" s="97"/>
      <c r="AM14" s="97"/>
      <c r="AN14" s="97"/>
      <c r="AO14" s="97"/>
      <c r="AP14" s="97"/>
      <c r="AQ14" s="97"/>
      <c r="AR14" s="97"/>
      <c r="AS14" s="97"/>
      <c r="AT14" s="97"/>
      <c r="AU14" s="97"/>
      <c r="AV14" s="97"/>
      <c r="AW14" s="97"/>
      <c r="AX14" s="97"/>
      <c r="AY14" s="109"/>
      <c r="AZ14" s="109"/>
      <c r="BA14" s="109"/>
      <c r="BB14" s="97"/>
      <c r="BC14" s="97"/>
      <c r="BD14" s="97"/>
      <c r="BE14" s="97"/>
      <c r="BF14" s="97"/>
      <c r="BG14" s="97"/>
      <c r="BH14" s="97"/>
      <c r="BI14" s="97"/>
      <c r="BJ14" s="97"/>
      <c r="BK14" s="97"/>
      <c r="BL14" s="97"/>
      <c r="BM14" s="97"/>
      <c r="BN14" s="97"/>
      <c r="BO14" s="97"/>
      <c r="BP14" s="97"/>
      <c r="BQ14" s="109"/>
      <c r="BR14" s="109"/>
      <c r="BS14" s="109"/>
      <c r="BT14" s="97"/>
      <c r="BU14" s="97"/>
      <c r="BV14" s="97"/>
      <c r="BW14" s="97"/>
      <c r="BX14" s="97"/>
      <c r="BY14" s="97"/>
      <c r="BZ14" s="97"/>
      <c r="CA14" s="97"/>
      <c r="CB14" s="97"/>
      <c r="CC14" s="109"/>
      <c r="CD14" s="109"/>
      <c r="CE14" s="109"/>
      <c r="CF14" s="97"/>
      <c r="CG14" s="97"/>
      <c r="CH14" s="97"/>
      <c r="CI14" s="109"/>
      <c r="CJ14" s="109"/>
      <c r="CK14" s="109"/>
      <c r="CL14" s="109"/>
      <c r="CM14" s="109"/>
      <c r="CN14" s="109"/>
      <c r="CO14" s="97"/>
      <c r="CP14" s="97"/>
      <c r="CQ14" s="97"/>
      <c r="CR14" s="109"/>
      <c r="CS14" s="109"/>
      <c r="CT14" s="109"/>
      <c r="CU14" s="97"/>
      <c r="CV14" s="97"/>
      <c r="CW14" s="97"/>
      <c r="CX14" s="109"/>
      <c r="CY14" s="109"/>
      <c r="CZ14" s="109"/>
      <c r="DA14" s="97"/>
      <c r="DB14" s="97"/>
      <c r="DC14" s="97"/>
      <c r="DD14" s="109"/>
      <c r="DE14" s="109"/>
      <c r="DF14" s="109"/>
      <c r="DG14" s="109"/>
      <c r="DH14" s="109"/>
      <c r="DI14" s="109"/>
      <c r="DJ14" s="109"/>
      <c r="DK14" s="109"/>
      <c r="DL14" s="109"/>
      <c r="DM14" s="97"/>
      <c r="DN14" s="97"/>
      <c r="DO14" s="97"/>
      <c r="DP14" s="109"/>
      <c r="DQ14" s="109"/>
      <c r="DR14" s="109"/>
      <c r="DS14" s="109"/>
      <c r="DT14" s="109"/>
      <c r="DU14" s="109"/>
      <c r="DV14" s="97"/>
      <c r="DW14" s="97"/>
      <c r="DX14" s="97"/>
      <c r="DY14" s="97"/>
      <c r="DZ14" s="97"/>
      <c r="EA14" s="97"/>
      <c r="EB14" s="97"/>
      <c r="EC14" s="97"/>
      <c r="ED14" s="97"/>
      <c r="EE14" s="97"/>
      <c r="EF14" s="97"/>
      <c r="EG14" s="97"/>
      <c r="EH14" s="97"/>
      <c r="EI14" s="97"/>
      <c r="EJ14" s="97"/>
      <c r="EK14" s="109"/>
      <c r="EL14" s="109"/>
      <c r="EM14" s="109"/>
      <c r="EN14" s="109"/>
      <c r="EO14" s="109"/>
      <c r="EP14" s="109"/>
      <c r="EQ14" s="109"/>
      <c r="ER14" s="109"/>
      <c r="ES14" s="109"/>
      <c r="ET14" s="97"/>
      <c r="EU14" s="97"/>
      <c r="EV14" s="97"/>
      <c r="EW14" s="97"/>
      <c r="EX14" s="97"/>
      <c r="EY14" s="97"/>
      <c r="EZ14" s="97"/>
      <c r="FA14" s="97"/>
      <c r="FB14" s="97"/>
      <c r="FC14" s="97"/>
      <c r="FD14" s="97"/>
      <c r="FE14" s="97"/>
      <c r="FF14" s="109"/>
      <c r="FG14" s="109"/>
      <c r="FH14" s="109"/>
      <c r="FI14" s="109"/>
      <c r="FJ14" s="109"/>
      <c r="FK14" s="109"/>
    </row>
    <row r="15" spans="1:167" s="96" customFormat="1" ht="14.25" customHeight="1">
      <c r="A15" s="292" t="s">
        <v>600</v>
      </c>
      <c r="B15" s="293" t="s">
        <v>625</v>
      </c>
      <c r="C15" s="293"/>
      <c r="D15" s="293"/>
      <c r="E15" s="293"/>
      <c r="F15" s="293"/>
      <c r="G15" s="293"/>
      <c r="H15" s="293"/>
      <c r="I15" s="293"/>
      <c r="J15" s="293"/>
      <c r="K15" s="293"/>
      <c r="L15" s="293"/>
      <c r="M15" s="293"/>
      <c r="N15" s="318"/>
      <c r="O15" s="318"/>
      <c r="P15" s="318"/>
      <c r="Q15" s="318"/>
      <c r="R15" s="97"/>
      <c r="S15" s="97"/>
      <c r="T15" s="97"/>
      <c r="U15" s="97"/>
      <c r="V15" s="97"/>
      <c r="W15" s="97"/>
      <c r="X15" s="97"/>
      <c r="Y15" s="97"/>
      <c r="Z15" s="97"/>
      <c r="AA15" s="97"/>
      <c r="AB15" s="97"/>
      <c r="AC15" s="97"/>
      <c r="AD15" s="97"/>
      <c r="AE15" s="97"/>
      <c r="AF15" s="97"/>
      <c r="AG15" s="109"/>
      <c r="AH15" s="109"/>
      <c r="AI15" s="109"/>
      <c r="AJ15" s="97"/>
      <c r="AK15" s="97"/>
      <c r="AL15" s="97"/>
      <c r="AM15" s="97"/>
      <c r="AN15" s="97"/>
      <c r="AO15" s="97"/>
      <c r="AP15" s="97"/>
      <c r="AQ15" s="97"/>
      <c r="AR15" s="97"/>
      <c r="AS15" s="97"/>
      <c r="AT15" s="97"/>
      <c r="AU15" s="97"/>
      <c r="AV15" s="97"/>
      <c r="AW15" s="97"/>
      <c r="AX15" s="97"/>
      <c r="AY15" s="109"/>
      <c r="AZ15" s="109"/>
      <c r="BA15" s="109"/>
      <c r="BB15" s="97"/>
      <c r="BC15" s="97"/>
      <c r="BD15" s="97"/>
      <c r="BE15" s="97"/>
      <c r="BF15" s="97"/>
      <c r="BG15" s="97"/>
      <c r="BH15" s="97"/>
      <c r="BI15" s="97"/>
      <c r="BJ15" s="97"/>
      <c r="BK15" s="97"/>
      <c r="BL15" s="97"/>
      <c r="BM15" s="97"/>
      <c r="BN15" s="97"/>
      <c r="BO15" s="97"/>
      <c r="BP15" s="97"/>
      <c r="BQ15" s="109"/>
      <c r="BR15" s="109"/>
      <c r="BS15" s="109"/>
      <c r="BT15" s="97"/>
      <c r="BU15" s="97"/>
      <c r="BV15" s="97"/>
      <c r="BW15" s="97"/>
      <c r="BX15" s="97"/>
      <c r="BY15" s="97"/>
      <c r="BZ15" s="97"/>
      <c r="CA15" s="97"/>
      <c r="CB15" s="97"/>
      <c r="CC15" s="109"/>
      <c r="CD15" s="109"/>
      <c r="CE15" s="109"/>
      <c r="CF15" s="97"/>
      <c r="CG15" s="97"/>
      <c r="CH15" s="97"/>
      <c r="CI15" s="109"/>
      <c r="CJ15" s="109"/>
      <c r="CK15" s="109"/>
      <c r="CL15" s="109"/>
      <c r="CM15" s="109"/>
      <c r="CN15" s="109"/>
      <c r="CO15" s="97"/>
      <c r="CP15" s="97"/>
      <c r="CQ15" s="97"/>
      <c r="CR15" s="109"/>
      <c r="CS15" s="109"/>
      <c r="CT15" s="109"/>
      <c r="CU15" s="97"/>
      <c r="CV15" s="97"/>
      <c r="CW15" s="97"/>
      <c r="CX15" s="109"/>
      <c r="CY15" s="109"/>
      <c r="CZ15" s="109"/>
      <c r="DA15" s="97"/>
      <c r="DB15" s="97"/>
      <c r="DC15" s="97"/>
      <c r="DD15" s="109"/>
      <c r="DE15" s="109"/>
      <c r="DF15" s="109"/>
      <c r="DG15" s="109"/>
      <c r="DH15" s="109"/>
      <c r="DI15" s="109"/>
      <c r="DJ15" s="109"/>
      <c r="DK15" s="109"/>
      <c r="DL15" s="109"/>
      <c r="DM15" s="97"/>
      <c r="DN15" s="97"/>
      <c r="DO15" s="97"/>
      <c r="DP15" s="109"/>
      <c r="DQ15" s="109"/>
      <c r="DR15" s="109"/>
      <c r="DS15" s="109"/>
      <c r="DT15" s="109"/>
      <c r="DU15" s="109"/>
      <c r="DV15" s="97"/>
      <c r="DW15" s="97"/>
      <c r="DX15" s="97"/>
      <c r="DY15" s="97"/>
      <c r="DZ15" s="97"/>
      <c r="EA15" s="97"/>
      <c r="EB15" s="97"/>
      <c r="EC15" s="97"/>
      <c r="ED15" s="97"/>
      <c r="EE15" s="97"/>
      <c r="EF15" s="97"/>
      <c r="EG15" s="97"/>
      <c r="EH15" s="97"/>
      <c r="EI15" s="97"/>
      <c r="EJ15" s="97"/>
      <c r="EK15" s="109"/>
      <c r="EL15" s="109"/>
      <c r="EM15" s="109"/>
      <c r="EN15" s="109"/>
      <c r="EO15" s="109"/>
      <c r="EP15" s="109"/>
      <c r="EQ15" s="109"/>
      <c r="ER15" s="109"/>
      <c r="ES15" s="109"/>
      <c r="ET15" s="97"/>
      <c r="EU15" s="97"/>
      <c r="EV15" s="97"/>
      <c r="EW15" s="97"/>
      <c r="EX15" s="97"/>
      <c r="EY15" s="97"/>
      <c r="EZ15" s="97"/>
      <c r="FA15" s="97"/>
      <c r="FB15" s="97"/>
      <c r="FC15" s="97"/>
      <c r="FD15" s="97"/>
      <c r="FE15" s="97"/>
      <c r="FF15" s="109"/>
      <c r="FG15" s="109"/>
      <c r="FH15" s="109"/>
      <c r="FI15" s="109"/>
      <c r="FJ15" s="109"/>
      <c r="FK15" s="109"/>
    </row>
    <row r="16" spans="1:167" s="96" customFormat="1" ht="14">
      <c r="A16" s="85"/>
      <c r="B16" s="97"/>
      <c r="C16" s="109"/>
      <c r="D16" s="109"/>
      <c r="E16" s="109"/>
      <c r="F16" s="109"/>
      <c r="G16" s="109"/>
      <c r="H16" s="109"/>
      <c r="I16" s="97"/>
      <c r="J16" s="97"/>
      <c r="K16" s="97"/>
      <c r="L16" s="97"/>
      <c r="M16" s="97"/>
      <c r="N16" s="97"/>
      <c r="O16" s="109"/>
      <c r="P16" s="109"/>
      <c r="Q16" s="109"/>
      <c r="R16" s="97"/>
      <c r="S16" s="97"/>
      <c r="T16" s="97"/>
      <c r="U16" s="97"/>
      <c r="V16" s="97"/>
      <c r="W16" s="97"/>
      <c r="X16" s="97"/>
      <c r="Y16" s="97"/>
      <c r="Z16" s="97"/>
      <c r="AA16" s="97"/>
      <c r="AB16" s="97"/>
      <c r="AC16" s="97"/>
      <c r="AD16" s="97"/>
      <c r="AE16" s="97"/>
      <c r="AF16" s="97"/>
      <c r="AG16" s="108"/>
      <c r="AH16" s="108"/>
      <c r="AI16" s="108"/>
      <c r="AJ16" s="97"/>
      <c r="AK16" s="97"/>
      <c r="AL16" s="97"/>
      <c r="AM16" s="97"/>
      <c r="AN16" s="97"/>
      <c r="AO16" s="97"/>
      <c r="AP16" s="97"/>
      <c r="AQ16" s="97"/>
      <c r="AR16" s="97"/>
      <c r="AS16" s="97"/>
      <c r="AT16" s="97"/>
      <c r="AU16" s="97"/>
      <c r="AV16" s="97"/>
      <c r="AW16" s="97"/>
      <c r="AX16" s="97"/>
      <c r="AY16" s="108"/>
      <c r="AZ16" s="108"/>
      <c r="BA16" s="108"/>
      <c r="BB16" s="97"/>
      <c r="BC16" s="97"/>
      <c r="BD16" s="97"/>
      <c r="BE16" s="97"/>
      <c r="BF16" s="97"/>
      <c r="BG16" s="97"/>
      <c r="BH16" s="97"/>
      <c r="BI16" s="97"/>
      <c r="BJ16" s="97"/>
      <c r="BK16" s="97"/>
      <c r="BL16" s="97"/>
      <c r="BM16" s="97"/>
      <c r="BN16" s="97"/>
      <c r="BO16" s="97"/>
      <c r="BP16" s="97"/>
      <c r="BQ16" s="108"/>
      <c r="BR16" s="108"/>
      <c r="BS16" s="108"/>
      <c r="BT16" s="97"/>
      <c r="BU16" s="97"/>
      <c r="BV16" s="97"/>
      <c r="BW16" s="97"/>
      <c r="BX16" s="97"/>
      <c r="BY16" s="97"/>
      <c r="BZ16" s="97"/>
      <c r="CA16" s="97"/>
      <c r="CB16" s="97"/>
      <c r="CC16" s="109"/>
      <c r="CD16" s="109"/>
      <c r="CE16" s="109"/>
      <c r="CF16" s="97"/>
      <c r="CG16" s="97"/>
      <c r="CH16" s="97"/>
      <c r="CI16" s="109"/>
      <c r="CJ16" s="109"/>
      <c r="CK16" s="109"/>
      <c r="CL16" s="109"/>
      <c r="CM16" s="109"/>
      <c r="CN16" s="109"/>
      <c r="CO16" s="97"/>
      <c r="CP16" s="97"/>
      <c r="CQ16" s="97"/>
      <c r="CR16" s="109"/>
      <c r="CS16" s="109"/>
      <c r="CT16" s="109"/>
      <c r="CU16" s="97"/>
      <c r="CV16" s="97"/>
      <c r="CW16" s="97"/>
      <c r="CX16" s="109"/>
      <c r="CY16" s="109"/>
      <c r="CZ16" s="109"/>
      <c r="DA16" s="97"/>
      <c r="DB16" s="97"/>
      <c r="DC16" s="97"/>
      <c r="DD16" s="109"/>
      <c r="DE16" s="109"/>
      <c r="DF16" s="109"/>
      <c r="DG16" s="109"/>
      <c r="DH16" s="109"/>
      <c r="DI16" s="109"/>
      <c r="DJ16" s="109"/>
      <c r="DK16" s="109"/>
      <c r="DL16" s="109"/>
      <c r="DM16" s="97"/>
      <c r="DN16" s="97"/>
      <c r="DO16" s="97"/>
      <c r="DP16" s="109"/>
      <c r="DQ16" s="109"/>
      <c r="DR16" s="109"/>
      <c r="DS16" s="109"/>
      <c r="DT16" s="109"/>
      <c r="DU16" s="109"/>
      <c r="DV16" s="97"/>
      <c r="DW16" s="97"/>
      <c r="DX16" s="97"/>
      <c r="DY16" s="97"/>
      <c r="DZ16" s="97"/>
      <c r="EA16" s="97"/>
      <c r="EB16" s="97"/>
      <c r="EC16" s="97"/>
      <c r="ED16" s="97"/>
      <c r="EE16" s="97"/>
      <c r="EF16" s="97"/>
      <c r="EH16" s="97"/>
      <c r="EI16" s="97"/>
      <c r="EJ16" s="97"/>
      <c r="EK16" s="109"/>
      <c r="EL16" s="109"/>
      <c r="EM16" s="109"/>
      <c r="EN16" s="109"/>
      <c r="EO16" s="109"/>
      <c r="EP16" s="109"/>
      <c r="EQ16" s="109"/>
      <c r="ER16" s="109"/>
      <c r="ES16" s="109"/>
      <c r="ET16" s="97"/>
      <c r="EU16" s="97"/>
      <c r="EV16" s="97"/>
      <c r="EW16" s="97"/>
      <c r="EX16" s="97"/>
      <c r="EY16" s="97"/>
      <c r="EZ16" s="97"/>
      <c r="FA16" s="97"/>
      <c r="FB16" s="97"/>
      <c r="FC16" s="97"/>
      <c r="FD16" s="97"/>
      <c r="FF16" s="109"/>
      <c r="FG16" s="109"/>
      <c r="FH16" s="108"/>
      <c r="FI16" s="109"/>
      <c r="FJ16" s="109"/>
      <c r="FK16" s="108"/>
    </row>
    <row r="17" spans="1:168" s="25" customFormat="1" ht="16.5">
      <c r="A17" s="27" t="s">
        <v>623</v>
      </c>
      <c r="B17" s="26"/>
      <c r="C17" s="109"/>
      <c r="D17" s="109"/>
      <c r="E17" s="109"/>
      <c r="F17" s="109"/>
      <c r="G17" s="109"/>
      <c r="H17" s="109"/>
      <c r="I17" s="26"/>
      <c r="J17" s="26"/>
      <c r="K17" s="26"/>
      <c r="L17" s="26"/>
      <c r="M17" s="26"/>
      <c r="N17" s="26"/>
      <c r="O17" s="109"/>
      <c r="P17" s="109"/>
      <c r="Q17" s="109"/>
      <c r="R17" s="8" t="s">
        <v>505</v>
      </c>
      <c r="S17" s="97"/>
      <c r="T17" s="26"/>
      <c r="U17" s="26"/>
      <c r="V17" s="26"/>
      <c r="W17" s="26"/>
      <c r="X17" s="26"/>
      <c r="Y17" s="26"/>
      <c r="AA17" s="26"/>
      <c r="AB17" s="26"/>
      <c r="AC17" s="26"/>
      <c r="AD17" s="26"/>
      <c r="AE17" s="26"/>
      <c r="AF17" s="26"/>
      <c r="AG17" s="108"/>
      <c r="AH17" s="108"/>
      <c r="AI17" s="108"/>
      <c r="AJ17" s="8" t="s">
        <v>505</v>
      </c>
      <c r="AK17" s="97"/>
      <c r="AL17" s="26"/>
      <c r="AM17" s="26"/>
      <c r="AN17" s="26"/>
      <c r="AO17" s="26"/>
      <c r="AP17" s="26"/>
      <c r="AQ17" s="26"/>
      <c r="AR17" s="26"/>
      <c r="AS17" s="26"/>
      <c r="AT17" s="26"/>
      <c r="AU17" s="26"/>
      <c r="AV17" s="26"/>
      <c r="AW17" s="26"/>
      <c r="AX17" s="26"/>
      <c r="AY17" s="108"/>
      <c r="AZ17" s="108"/>
      <c r="BA17" s="108"/>
      <c r="BB17" s="8" t="s">
        <v>505</v>
      </c>
      <c r="BC17" s="97"/>
      <c r="BD17" s="26"/>
      <c r="BE17" s="26"/>
      <c r="BF17" s="26"/>
      <c r="BG17" s="26"/>
      <c r="BH17" s="26"/>
      <c r="BI17" s="26"/>
      <c r="BJ17" s="26"/>
      <c r="BK17" s="26"/>
      <c r="BL17" s="26"/>
      <c r="BM17" s="26"/>
      <c r="BN17" s="26"/>
      <c r="BO17" s="26"/>
      <c r="BP17" s="26"/>
      <c r="BQ17" s="108"/>
      <c r="BR17" s="108"/>
      <c r="BS17" s="108"/>
      <c r="BT17" s="8" t="s">
        <v>505</v>
      </c>
      <c r="BU17" s="97"/>
      <c r="BV17" s="26"/>
      <c r="BW17" s="26"/>
      <c r="BX17" s="26"/>
      <c r="BY17" s="26"/>
      <c r="BZ17" s="97"/>
      <c r="CA17" s="97"/>
      <c r="CB17" s="97"/>
      <c r="CC17" s="109"/>
      <c r="CD17" s="109"/>
      <c r="CE17" s="109"/>
      <c r="CF17" s="26"/>
      <c r="CG17" s="26"/>
      <c r="CH17" s="26"/>
      <c r="CI17" s="109"/>
      <c r="CJ17" s="109"/>
      <c r="CK17" s="109"/>
      <c r="CL17" s="109"/>
      <c r="CM17" s="109"/>
      <c r="CN17" s="109"/>
      <c r="CO17" s="26"/>
      <c r="CP17" s="26"/>
      <c r="CQ17" s="26"/>
      <c r="CR17" s="109"/>
      <c r="CS17" s="109"/>
      <c r="CT17" s="109"/>
      <c r="CU17" s="26"/>
      <c r="CV17" s="26"/>
      <c r="CW17" s="26"/>
      <c r="CX17" s="109"/>
      <c r="CY17" s="109"/>
      <c r="CZ17" s="109"/>
      <c r="DA17" s="26"/>
      <c r="DB17" s="26"/>
      <c r="DC17" s="26"/>
      <c r="DD17" s="109"/>
      <c r="DE17" s="109"/>
      <c r="DF17" s="109"/>
      <c r="DG17" s="109"/>
      <c r="DH17" s="109"/>
      <c r="DI17" s="109"/>
      <c r="DJ17" s="109"/>
      <c r="DK17" s="109"/>
      <c r="DL17" s="109"/>
      <c r="DM17" s="26"/>
      <c r="DN17" s="26"/>
      <c r="DO17" s="26"/>
      <c r="DP17" s="109"/>
      <c r="DQ17" s="109"/>
      <c r="DR17" s="109"/>
      <c r="DS17" s="109"/>
      <c r="DT17" s="109"/>
      <c r="DU17" s="109"/>
      <c r="DV17" s="26"/>
      <c r="DW17" s="26"/>
      <c r="DX17" s="26"/>
      <c r="DY17" s="97"/>
      <c r="DZ17" s="97"/>
      <c r="EA17" s="97"/>
      <c r="EB17" s="97"/>
      <c r="EC17" s="97"/>
      <c r="ED17" s="97"/>
      <c r="EE17" s="97"/>
      <c r="EF17" s="97"/>
      <c r="EH17" s="8" t="s">
        <v>1408</v>
      </c>
      <c r="EI17" s="97"/>
      <c r="EJ17" s="26"/>
      <c r="EK17" s="1090" t="s">
        <v>1408</v>
      </c>
      <c r="EL17" s="108"/>
      <c r="EM17" s="108"/>
      <c r="EN17" s="1090" t="s">
        <v>1408</v>
      </c>
      <c r="EO17" s="108"/>
      <c r="EP17" s="108"/>
      <c r="EQ17" s="1090" t="s">
        <v>1408</v>
      </c>
      <c r="ER17" s="109"/>
      <c r="ES17" s="109"/>
      <c r="ET17" s="26"/>
      <c r="EU17" s="26"/>
      <c r="EV17" s="26"/>
      <c r="EW17" s="26"/>
      <c r="EX17" s="26"/>
      <c r="EY17" s="28"/>
      <c r="EZ17" s="28"/>
      <c r="FA17" s="28"/>
      <c r="FB17" s="28"/>
      <c r="FC17" s="28"/>
      <c r="FD17" s="28"/>
      <c r="FG17" s="109"/>
      <c r="FH17" s="108"/>
      <c r="FI17" s="8" t="s">
        <v>635</v>
      </c>
      <c r="FJ17" s="109"/>
      <c r="FK17" s="108"/>
    </row>
    <row r="18" spans="1:168" s="57" customFormat="1" ht="13.5" thickBot="1">
      <c r="A18" s="291"/>
      <c r="B18" s="289" t="s">
        <v>507</v>
      </c>
      <c r="C18" s="101" t="str">
        <f>CONCATENATE("様式-",INDEX(発注者入力シート!$B$27:$G$31,MATCH(発注者入力シート!L6,発注者入力シート!$C$27:$C$31,0),4))</f>
        <v>様式-３</v>
      </c>
      <c r="D18" s="288"/>
      <c r="E18" s="288"/>
      <c r="F18" s="101" t="str">
        <f>CONCATENATE("様式-",INDEX(発注者入力シート!$B$27:$G$31,MATCH(発注者入力シート!L6,発注者入力シート!$C$27:$C$31,0),4))</f>
        <v>様式-３</v>
      </c>
      <c r="G18" s="288"/>
      <c r="H18" s="288"/>
      <c r="I18" s="101" t="str">
        <f>CONCATENATE("様式-",INDEX(発注者入力シート!$B$27:$G$31,MATCH(発注者入力シート!L7,発注者入力シート!$C$27:$C$31,0),4))</f>
        <v>様式-４</v>
      </c>
      <c r="J18" s="288"/>
      <c r="K18" s="288"/>
      <c r="L18" s="101" t="str">
        <f>CONCATENATE("様式-",INDEX(発注者入力シート!$B$27:$G$31,MATCH(発注者入力シート!L8,発注者入力シート!$C$27:$C$31,0),4))</f>
        <v>様式-５</v>
      </c>
      <c r="M18" s="288"/>
      <c r="N18" s="288"/>
      <c r="O18" s="101" t="str">
        <f>CONCATENATE("様式-",INDEX(発注者入力シート!$B$27:$G$31,MATCH(発注者入力シート!L8,発注者入力シート!$C$27:$C$31,0),4))</f>
        <v>様式-５</v>
      </c>
      <c r="P18" s="288"/>
      <c r="Q18" s="288"/>
      <c r="R18" s="101" t="e">
        <f>CONCATENATE("様式-",INDEX(発注者入力シート!$B$27:$G$31,MATCH(発注者入力シート!L13,発注者入力シート!$C$27:$C$31,0),4))</f>
        <v>#N/A</v>
      </c>
      <c r="S18" s="288"/>
      <c r="T18" s="288"/>
      <c r="U18" s="101" t="e">
        <f>CONCATENATE("様式-",INDEX(発注者入力シート!$B$32:$G$35,MATCH(発注者入力シート!M9,発注者入力シート!$C$32:$C$35,0),4))</f>
        <v>#N/A</v>
      </c>
      <c r="V18" s="288"/>
      <c r="W18" s="288"/>
      <c r="X18" s="101" t="str">
        <f>CONCATENATE("様式-",INDEX(発注者入力シート!$B$32:$G$35,MATCH(発注者入力シート!M6,発注者入力シート!$C$32:$C$35,0),4))</f>
        <v>様式-６</v>
      </c>
      <c r="Y18" s="288"/>
      <c r="Z18" s="288"/>
      <c r="AA18" s="101" t="str">
        <f>CONCATENATE("様式-",INDEX(発注者入力シート!$B$32:$G$35,MATCH(発注者入力シート!M7,発注者入力シート!$C$32:$C$35,0),4))</f>
        <v>様式-７</v>
      </c>
      <c r="AB18" s="288"/>
      <c r="AC18" s="288"/>
      <c r="AD18" s="101" t="str">
        <f>CONCATENATE("様式-",INDEX(発注者入力シート!$B$32:$G$35,MATCH(発注者入力シート!M8,発注者入力シート!$C$32:$C$35,0),4))</f>
        <v>様式-８</v>
      </c>
      <c r="AE18" s="288"/>
      <c r="AF18" s="288"/>
      <c r="AG18" s="101" t="e">
        <f>CONCATENATE("様式-",INDEX(発注者入力シート!$B$32:$G$35,MATCH(発注者入力シート!M10,発注者入力シート!$C$32:$C$35,0),4))</f>
        <v>#N/A</v>
      </c>
      <c r="AH18" s="288"/>
      <c r="AI18" s="288"/>
      <c r="AJ18" s="101" t="e">
        <f>CONCATENATE("様式-",INDEX(発注者入力シート!$B$32:$G$35,MATCH(発注者入力シート!M12,発注者入力シート!$C$32:$C$35,0),4))</f>
        <v>#N/A</v>
      </c>
      <c r="AK18" s="288"/>
      <c r="AL18" s="288"/>
      <c r="AM18" s="101" t="e">
        <f>CONCATENATE("様式-",INDEX(発注者入力シート!$B$32:$G$35,MATCH(発注者入力シート!M9,発注者入力シート!$C$32:$C$35,0),4))</f>
        <v>#N/A</v>
      </c>
      <c r="AN18" s="288"/>
      <c r="AO18" s="288"/>
      <c r="AP18" s="101" t="str">
        <f>CONCATENATE("様式-",INDEX(発注者入力シート!$B$32:$G$35,MATCH(発注者入力シート!M6,発注者入力シート!$C$32:$C$35,0),4))</f>
        <v>様式-６</v>
      </c>
      <c r="AQ18" s="288"/>
      <c r="AR18" s="288"/>
      <c r="AS18" s="101" t="str">
        <f>CONCATENATE("様式-",INDEX(発注者入力シート!$B$32:$G$35,MATCH(発注者入力シート!M7,発注者入力シート!$C$32:$C$35,0),4))</f>
        <v>様式-７</v>
      </c>
      <c r="AT18" s="288"/>
      <c r="AU18" s="288"/>
      <c r="AV18" s="101" t="str">
        <f>CONCATENATE("様式-",INDEX(発注者入力シート!$B$32:$G$35,MATCH(発注者入力シート!M8,発注者入力シート!$C$32:$C$35,0),4))</f>
        <v>様式-８</v>
      </c>
      <c r="AW18" s="288"/>
      <c r="AX18" s="288"/>
      <c r="AY18" s="101" t="e">
        <f>CONCATENATE("様式-",INDEX(発注者入力シート!$B$32:$G$35,MATCH(発注者入力シート!M10,発注者入力シート!$C$32:$C$35,0),4))</f>
        <v>#N/A</v>
      </c>
      <c r="AZ18" s="288"/>
      <c r="BA18" s="288"/>
      <c r="BB18" s="101" t="e">
        <f>CONCATENATE("様式-",INDEX(発注者入力シート!$B$32:$G$35,MATCH(発注者入力シート!M12,発注者入力シート!$C$32:$C$35,0),4))</f>
        <v>#N/A</v>
      </c>
      <c r="BC18" s="288"/>
      <c r="BD18" s="288"/>
      <c r="BE18" s="101" t="e">
        <f>CONCATENATE("様式-",INDEX(発注者入力シート!$B$32:$G$35,MATCH(発注者入力シート!M9,発注者入力シート!$C$32:$C$35,0),4))</f>
        <v>#N/A</v>
      </c>
      <c r="BF18" s="288"/>
      <c r="BG18" s="288"/>
      <c r="BH18" s="101" t="str">
        <f>CONCATENATE("様式-",INDEX(発注者入力シート!$B$32:$G$35,MATCH(発注者入力シート!M6,発注者入力シート!$C$32:$C$35,0),4))</f>
        <v>様式-６</v>
      </c>
      <c r="BI18" s="288"/>
      <c r="BJ18" s="288"/>
      <c r="BK18" s="101" t="str">
        <f>CONCATENATE("様式-",INDEX(発注者入力シート!$B$32:$G$35,MATCH(発注者入力シート!M7,発注者入力シート!$C$32:$C$35,0),4))</f>
        <v>様式-７</v>
      </c>
      <c r="BL18" s="288"/>
      <c r="BM18" s="288"/>
      <c r="BN18" s="101" t="str">
        <f>CONCATENATE("様式-",INDEX(発注者入力シート!$B$32:$G$35,MATCH(発注者入力シート!M8,発注者入力シート!$C$32:$C$35,0),4))</f>
        <v>様式-８</v>
      </c>
      <c r="BO18" s="288"/>
      <c r="BP18" s="288"/>
      <c r="BQ18" s="101" t="e">
        <f>CONCATENATE("様式-",INDEX(発注者入力シート!$B$32:$G$35,MATCH(発注者入力シート!M10,発注者入力シート!$C$32:$C$35,0),4))</f>
        <v>#N/A</v>
      </c>
      <c r="BR18" s="288"/>
      <c r="BS18" s="288"/>
      <c r="BT18" s="101" t="e">
        <f>CONCATENATE("様式-",INDEX(発注者入力シート!$B$32:$G$35,MATCH(発注者入力シート!M12,発注者入力シート!$C$32:$C$35,0),4))</f>
        <v>#N/A</v>
      </c>
      <c r="BU18" s="288"/>
      <c r="BV18" s="288"/>
      <c r="BW18" s="101" t="e">
        <f>CONCATENATE("様式-",INDEX(発注者入力シート!$B$36:$G$45,MATCH(発注者入力シート!N6,発注者入力シート!$C$36:$C$45,0),4))</f>
        <v>#N/A</v>
      </c>
      <c r="BX18" s="288"/>
      <c r="BY18" s="288"/>
      <c r="BZ18" s="101" t="e">
        <f>CONCATENATE("様式-",INDEX(発注者入力シート!$B$36:$G$45,MATCH(発注者入力シート!N7,発注者入力シート!$C$36:$C$45,0),4))</f>
        <v>#N/A</v>
      </c>
      <c r="CA18" s="288"/>
      <c r="CB18" s="288"/>
      <c r="CC18" s="101" t="e">
        <f>CONCATENATE("様式-",INDEX(発注者入力シート!$B$36:$G$45,MATCH(発注者入力シート!N7,発注者入力シート!$C$36:$C$45,0),4))</f>
        <v>#N/A</v>
      </c>
      <c r="CD18" s="288"/>
      <c r="CE18" s="288"/>
      <c r="CF18" s="101" t="e">
        <f>CONCATENATE("様式-",INDEX(発注者入力シート!$B$36:$G$45,MATCH(発注者入力シート!N8,発注者入力シート!$C$36:$C$45,0),4))</f>
        <v>#N/A</v>
      </c>
      <c r="CG18" s="288"/>
      <c r="CH18" s="288"/>
      <c r="CI18" s="101" t="e">
        <f>CONCATENATE("様式-",INDEX(発注者入力シート!$B$36:$G$45,MATCH(発注者入力シート!N9,発注者入力シート!$C$36:$C$45,0),4))</f>
        <v>#N/A</v>
      </c>
      <c r="CJ18" s="288"/>
      <c r="CK18" s="288"/>
      <c r="CL18" s="101" t="e">
        <f>CONCATENATE("様式-",INDEX(発注者入力シート!$B$36:$G$45,MATCH(発注者入力シート!N9,発注者入力シート!$C$36:$C$45,0),4))</f>
        <v>#N/A</v>
      </c>
      <c r="CM18" s="288"/>
      <c r="CN18" s="288"/>
      <c r="CO18" s="101" t="e">
        <f>CONCATENATE("様式-",INDEX(発注者入力シート!$B$36:$G$45,MATCH(発注者入力シート!N10,発注者入力シート!$C$36:$C$45,0),4))</f>
        <v>#N/A</v>
      </c>
      <c r="CP18" s="288"/>
      <c r="CQ18" s="288"/>
      <c r="CR18" s="101" t="e">
        <f>CONCATENATE("様式-",INDEX(発注者入力シート!$B$36:$G$45,MATCH(発注者入力シート!N10,発注者入力シート!$C$36:$C$45,0),4))</f>
        <v>#N/A</v>
      </c>
      <c r="CS18" s="288"/>
      <c r="CT18" s="288"/>
      <c r="CU18" s="101" t="e">
        <f>CONCATENATE("様式-",INDEX(発注者入力シート!$B$36:$G$45,MATCH(発注者入力シート!N11,発注者入力シート!$C$36:$C$45,0),4))</f>
        <v>#N/A</v>
      </c>
      <c r="CV18" s="288"/>
      <c r="CW18" s="288"/>
      <c r="CX18" s="101" t="e">
        <f>CONCATENATE("様式-",INDEX(発注者入力シート!$B$36:$G$45,MATCH(発注者入力シート!N11,発注者入力シート!$C$36:$C$45,0),4))</f>
        <v>#N/A</v>
      </c>
      <c r="CY18" s="288"/>
      <c r="CZ18" s="288"/>
      <c r="DA18" s="101" t="str">
        <f>CONCATENATE("様式-",INDEX(発注者入力シート!$B$36:$G$45,MATCH(発注者入力シート!N12,発注者入力シート!$C$36:$C$45,0),4))</f>
        <v>様式-９</v>
      </c>
      <c r="DB18" s="288"/>
      <c r="DC18" s="288"/>
      <c r="DD18" s="101" t="str">
        <f>CONCATENATE("様式-",INDEX(発注者入力シート!$B$36:$G$45,MATCH(発注者入力シート!N12,発注者入力シート!$C$36:$C$45,0),4))</f>
        <v>様式-９</v>
      </c>
      <c r="DE18" s="288"/>
      <c r="DF18" s="288"/>
      <c r="DG18" s="101" t="str">
        <f>CONCATENATE("様式-",INDEX(発注者入力シート!$B$36:$G$45,MATCH(発注者入力シート!N14,発注者入力シート!$C$36:$C$45,0),4),"など")</f>
        <v>様式-１０など</v>
      </c>
      <c r="DH18" s="288"/>
      <c r="DI18" s="288"/>
      <c r="DJ18" s="101" t="e">
        <f>CONCATENATE("様式-",INDEX(発注者入力シート!$B$36:$G$45,MATCH(発注者入力シート!N17,発注者入力シート!$C$36:$C$45,0),4))</f>
        <v>#N/A</v>
      </c>
      <c r="DK18" s="288"/>
      <c r="DL18" s="288"/>
      <c r="DM18" s="101" t="e">
        <f>CONCATENATE("様式-",INDEX(発注者入力シート!$B$36:$G$45,MATCH(発注者入力シート!N18,発注者入力シート!$C$36:$C$45,0),4))</f>
        <v>#N/A</v>
      </c>
      <c r="DN18" s="288"/>
      <c r="DO18" s="288"/>
      <c r="DP18" s="101" t="e">
        <f>CONCATENATE("様式-",INDEX(発注者入力シート!$B$36:$G$45,MATCH(発注者入力シート!N25,発注者入力シート!$C$36:$C$45,0),4))</f>
        <v>#N/A</v>
      </c>
      <c r="DQ18" s="288"/>
      <c r="DR18" s="288"/>
      <c r="DS18" s="101" t="e">
        <f>CONCATENATE("様式-",INDEX(発注者入力シート!$B$36:$G$45,MATCH(発注者入力シート!N24,発注者入力シート!$C$36:$C$45,0),4))</f>
        <v>#N/A</v>
      </c>
      <c r="DT18" s="288"/>
      <c r="DU18" s="288"/>
      <c r="DV18" s="101" t="e">
        <f>CONCATENATE("様式-",INDEX(発注者入力シート!$B$36:$G$45,MATCH(発注者入力シート!N19,発注者入力シート!$C$36:$C$45,0),4))</f>
        <v>#N/A</v>
      </c>
      <c r="DW18" s="288"/>
      <c r="DX18" s="288"/>
      <c r="DY18" s="101" t="e">
        <f>CONCATENATE("様式-",INDEX(発注者入力シート!$B$36:$G$45,MATCH(発注者入力シート!N21,発注者入力シート!$C$36:$C$45,0),4))</f>
        <v>#N/A</v>
      </c>
      <c r="DZ18" s="288"/>
      <c r="EA18" s="288"/>
      <c r="EB18" s="101" t="e">
        <f>CONCATENATE("様式-",INDEX(発注者入力シート!$B$36:$G$45,MATCH(発注者入力シート!N22,発注者入力シート!$C$36:$C$45,0),4))</f>
        <v>#N/A</v>
      </c>
      <c r="EC18" s="288"/>
      <c r="ED18" s="288"/>
      <c r="EE18" s="101" t="e">
        <f>CONCATENATE("様式-",INDEX(発注者入力シート!$B$36:$G$45,MATCH(発注者入力シート!N23,発注者入力シート!$C$36:$C$45,0),4))</f>
        <v>#N/A</v>
      </c>
      <c r="EF18" s="288"/>
      <c r="EG18" s="288"/>
      <c r="EH18" s="101"/>
      <c r="EI18" s="288"/>
      <c r="EJ18" s="288"/>
      <c r="EK18" s="101"/>
      <c r="EL18" s="288"/>
      <c r="EM18" s="288"/>
      <c r="EN18" s="101"/>
      <c r="EO18" s="288"/>
      <c r="EP18" s="288"/>
      <c r="EQ18" s="101"/>
      <c r="ER18" s="288"/>
      <c r="ES18" s="288"/>
      <c r="ET18" s="101" t="str">
        <f>CONCATENATE("様式-",INDEX(発注者入力シート!$B$46:$G$47,MATCH(発注者入力シート!O6,発注者入力シート!$C$46:$C$47,0),4))</f>
        <v>様式-１３</v>
      </c>
      <c r="EU18" s="288"/>
      <c r="EV18" s="288"/>
      <c r="EW18" s="101" t="e">
        <f>CONCATENATE("様式-",INDEX(発注者入力シート!$B$46:$G$47,MATCH(発注者入力シート!O7,発注者入力シート!$C$46:$C$47,0),4))</f>
        <v>#N/A</v>
      </c>
      <c r="EX18" s="288"/>
      <c r="EY18" s="288"/>
      <c r="EZ18" s="101" t="e">
        <f>CONCATENATE("様式-",INDEX(発注者入力シート!$B$46:$G$47,MATCH(発注者入力シート!O8,発注者入力シート!$C$46:$C$47,0),4))</f>
        <v>#N/A</v>
      </c>
      <c r="FA18" s="288"/>
      <c r="FB18" s="288"/>
      <c r="FC18" s="101" t="e">
        <f>CONCATENATE("様式-",INDEX(発注者入力シート!$B$46:$G$47,MATCH(発注者入力シート!O9,発注者入力シート!$C$46:$C$47,0),4))</f>
        <v>#N/A</v>
      </c>
      <c r="FD18" s="288"/>
      <c r="FE18" s="288"/>
      <c r="FF18" s="101" t="e">
        <f>CONCATENATE("様式-",INDEX(発注者入力シート!$B$46:$G$47,MATCH(発注者入力シート!O11,発注者入力シート!$C$46:$C$47,0),4))</f>
        <v>#N/A</v>
      </c>
      <c r="FG18" s="288"/>
      <c r="FH18" s="288"/>
      <c r="FI18" s="101"/>
      <c r="FJ18" s="288"/>
      <c r="FK18" s="288"/>
      <c r="FL18" s="291"/>
    </row>
    <row r="19" spans="1:168" s="98" customFormat="1" ht="24" customHeight="1">
      <c r="A19" s="308" t="s">
        <v>614</v>
      </c>
      <c r="B19" s="312" t="s">
        <v>313</v>
      </c>
      <c r="C19" s="1164" t="s">
        <v>172</v>
      </c>
      <c r="D19" s="1165"/>
      <c r="E19" s="1166"/>
      <c r="F19" s="1164" t="s">
        <v>172</v>
      </c>
      <c r="G19" s="1165"/>
      <c r="H19" s="1166"/>
      <c r="I19" s="1164" t="s">
        <v>172</v>
      </c>
      <c r="J19" s="1165"/>
      <c r="K19" s="1166"/>
      <c r="L19" s="1164" t="s">
        <v>172</v>
      </c>
      <c r="M19" s="1165"/>
      <c r="N19" s="1166"/>
      <c r="O19" s="1164" t="s">
        <v>172</v>
      </c>
      <c r="P19" s="1165"/>
      <c r="Q19" s="1166"/>
      <c r="R19" s="1164" t="s">
        <v>498</v>
      </c>
      <c r="S19" s="1165"/>
      <c r="T19" s="1166"/>
      <c r="U19" s="1164" t="s">
        <v>314</v>
      </c>
      <c r="V19" s="1165"/>
      <c r="W19" s="1166"/>
      <c r="X19" s="1164" t="s">
        <v>314</v>
      </c>
      <c r="Y19" s="1165"/>
      <c r="Z19" s="1166"/>
      <c r="AA19" s="1164" t="s">
        <v>314</v>
      </c>
      <c r="AB19" s="1165"/>
      <c r="AC19" s="1166"/>
      <c r="AD19" s="1164" t="s">
        <v>314</v>
      </c>
      <c r="AE19" s="1165"/>
      <c r="AF19" s="1166"/>
      <c r="AG19" s="1164" t="s">
        <v>824</v>
      </c>
      <c r="AH19" s="1165"/>
      <c r="AI19" s="1166"/>
      <c r="AJ19" s="1164" t="s">
        <v>202</v>
      </c>
      <c r="AK19" s="1165"/>
      <c r="AL19" s="1166"/>
      <c r="AM19" s="1164" t="s">
        <v>315</v>
      </c>
      <c r="AN19" s="1165"/>
      <c r="AO19" s="1166"/>
      <c r="AP19" s="1164" t="s">
        <v>315</v>
      </c>
      <c r="AQ19" s="1165"/>
      <c r="AR19" s="1166"/>
      <c r="AS19" s="1164" t="s">
        <v>315</v>
      </c>
      <c r="AT19" s="1165"/>
      <c r="AU19" s="1166"/>
      <c r="AV19" s="1164" t="s">
        <v>315</v>
      </c>
      <c r="AW19" s="1165"/>
      <c r="AX19" s="1166"/>
      <c r="AY19" s="1164" t="s">
        <v>825</v>
      </c>
      <c r="AZ19" s="1165"/>
      <c r="BA19" s="1166"/>
      <c r="BB19" s="1164" t="s">
        <v>502</v>
      </c>
      <c r="BC19" s="1165"/>
      <c r="BD19" s="1166"/>
      <c r="BE19" s="1164" t="s">
        <v>316</v>
      </c>
      <c r="BF19" s="1165"/>
      <c r="BG19" s="1166"/>
      <c r="BH19" s="1164" t="s">
        <v>316</v>
      </c>
      <c r="BI19" s="1165"/>
      <c r="BJ19" s="1166"/>
      <c r="BK19" s="1164" t="s">
        <v>316</v>
      </c>
      <c r="BL19" s="1165"/>
      <c r="BM19" s="1166"/>
      <c r="BN19" s="1164" t="s">
        <v>316</v>
      </c>
      <c r="BO19" s="1165"/>
      <c r="BP19" s="1166"/>
      <c r="BQ19" s="1164" t="s">
        <v>826</v>
      </c>
      <c r="BR19" s="1165"/>
      <c r="BS19" s="1166"/>
      <c r="BT19" s="1164" t="s">
        <v>203</v>
      </c>
      <c r="BU19" s="1165"/>
      <c r="BV19" s="1166"/>
      <c r="BW19" s="1164" t="s">
        <v>1421</v>
      </c>
      <c r="BX19" s="1165"/>
      <c r="BY19" s="1166"/>
      <c r="BZ19" s="1164" t="s">
        <v>1420</v>
      </c>
      <c r="CA19" s="1165"/>
      <c r="CB19" s="1166"/>
      <c r="CC19" s="1164" t="s">
        <v>1420</v>
      </c>
      <c r="CD19" s="1165"/>
      <c r="CE19" s="1166"/>
      <c r="CF19" s="1164" t="s">
        <v>1421</v>
      </c>
      <c r="CG19" s="1165"/>
      <c r="CH19" s="1166"/>
      <c r="CI19" s="1164" t="s">
        <v>1420</v>
      </c>
      <c r="CJ19" s="1165"/>
      <c r="CK19" s="1166"/>
      <c r="CL19" s="1164" t="s">
        <v>1420</v>
      </c>
      <c r="CM19" s="1165"/>
      <c r="CN19" s="1166"/>
      <c r="CO19" s="1164" t="s">
        <v>1421</v>
      </c>
      <c r="CP19" s="1165"/>
      <c r="CQ19" s="1166"/>
      <c r="CR19" s="1164" t="s">
        <v>1421</v>
      </c>
      <c r="CS19" s="1165"/>
      <c r="CT19" s="1166"/>
      <c r="CU19" s="1164" t="s">
        <v>1421</v>
      </c>
      <c r="CV19" s="1165"/>
      <c r="CW19" s="1166"/>
      <c r="CX19" s="1164" t="s">
        <v>1421</v>
      </c>
      <c r="CY19" s="1165"/>
      <c r="CZ19" s="1166"/>
      <c r="DA19" s="1164" t="s">
        <v>1421</v>
      </c>
      <c r="DB19" s="1165"/>
      <c r="DC19" s="1166"/>
      <c r="DD19" s="1164" t="s">
        <v>1421</v>
      </c>
      <c r="DE19" s="1165"/>
      <c r="DF19" s="1366"/>
      <c r="DG19" s="1164" t="s">
        <v>1421</v>
      </c>
      <c r="DH19" s="1165"/>
      <c r="DI19" s="1166"/>
      <c r="DJ19" s="1164" t="s">
        <v>1421</v>
      </c>
      <c r="DK19" s="1165"/>
      <c r="DL19" s="1166"/>
      <c r="DM19" s="1164" t="s">
        <v>1421</v>
      </c>
      <c r="DN19" s="1165"/>
      <c r="DO19" s="1166"/>
      <c r="DP19" s="1368" t="s">
        <v>1421</v>
      </c>
      <c r="DQ19" s="1369"/>
      <c r="DR19" s="1370"/>
      <c r="DS19" s="1368" t="s">
        <v>1421</v>
      </c>
      <c r="DT19" s="1369"/>
      <c r="DU19" s="1370"/>
      <c r="DV19" s="1164" t="s">
        <v>1424</v>
      </c>
      <c r="DW19" s="1165"/>
      <c r="DX19" s="1166"/>
      <c r="DY19" s="1164" t="s">
        <v>1420</v>
      </c>
      <c r="DZ19" s="1165"/>
      <c r="EA19" s="1166"/>
      <c r="EB19" s="1164" t="s">
        <v>1420</v>
      </c>
      <c r="EC19" s="1165"/>
      <c r="ED19" s="1166"/>
      <c r="EE19" s="1164" t="s">
        <v>496</v>
      </c>
      <c r="EF19" s="1165"/>
      <c r="EG19" s="1166"/>
      <c r="EH19" s="1164" t="s">
        <v>1420</v>
      </c>
      <c r="EI19" s="1165"/>
      <c r="EJ19" s="1166"/>
      <c r="EK19" s="1164" t="s">
        <v>1420</v>
      </c>
      <c r="EL19" s="1165"/>
      <c r="EM19" s="1166"/>
      <c r="EN19" s="1164" t="s">
        <v>1420</v>
      </c>
      <c r="EO19" s="1165"/>
      <c r="EP19" s="1166"/>
      <c r="EQ19" s="1164" t="s">
        <v>1420</v>
      </c>
      <c r="ER19" s="1165"/>
      <c r="ES19" s="1166"/>
      <c r="ET19" s="1164" t="s">
        <v>317</v>
      </c>
      <c r="EU19" s="1165"/>
      <c r="EV19" s="1166"/>
      <c r="EW19" s="1334" t="s">
        <v>317</v>
      </c>
      <c r="EX19" s="1165"/>
      <c r="EY19" s="1166"/>
      <c r="EZ19" s="1334" t="s">
        <v>268</v>
      </c>
      <c r="FA19" s="1165"/>
      <c r="FB19" s="1166"/>
      <c r="FC19" s="1367" t="s">
        <v>268</v>
      </c>
      <c r="FD19" s="1165"/>
      <c r="FE19" s="1166"/>
      <c r="FF19" s="1367" t="s">
        <v>268</v>
      </c>
      <c r="FG19" s="1165"/>
      <c r="FH19" s="1166"/>
      <c r="FI19" s="1367" t="s">
        <v>268</v>
      </c>
      <c r="FJ19" s="1165"/>
      <c r="FK19" s="1166"/>
      <c r="FL19" s="308"/>
    </row>
    <row r="20" spans="1:168" s="25" customFormat="1" ht="24" customHeight="1" thickBot="1">
      <c r="A20" s="308" t="s">
        <v>614</v>
      </c>
      <c r="B20" s="313" t="s">
        <v>318</v>
      </c>
      <c r="C20" s="1167" t="s">
        <v>1256</v>
      </c>
      <c r="D20" s="1168"/>
      <c r="E20" s="1169"/>
      <c r="F20" s="1167" t="s">
        <v>836</v>
      </c>
      <c r="G20" s="1168"/>
      <c r="H20" s="1169"/>
      <c r="I20" s="1167" t="s">
        <v>156</v>
      </c>
      <c r="J20" s="1168"/>
      <c r="K20" s="1169"/>
      <c r="L20" s="1167" t="s">
        <v>228</v>
      </c>
      <c r="M20" s="1168"/>
      <c r="N20" s="1169"/>
      <c r="O20" s="1167" t="s">
        <v>689</v>
      </c>
      <c r="P20" s="1168"/>
      <c r="Q20" s="1169"/>
      <c r="R20" s="1167" t="s">
        <v>499</v>
      </c>
      <c r="S20" s="1168"/>
      <c r="T20" s="1169"/>
      <c r="U20" s="1167" t="s">
        <v>231</v>
      </c>
      <c r="V20" s="1168"/>
      <c r="W20" s="1169"/>
      <c r="X20" s="1167" t="s">
        <v>232</v>
      </c>
      <c r="Y20" s="1168"/>
      <c r="Z20" s="1169"/>
      <c r="AA20" s="1167" t="s">
        <v>160</v>
      </c>
      <c r="AB20" s="1168"/>
      <c r="AC20" s="1169"/>
      <c r="AD20" s="1167" t="s">
        <v>235</v>
      </c>
      <c r="AE20" s="1168"/>
      <c r="AF20" s="1169"/>
      <c r="AG20" s="1371" t="s">
        <v>838</v>
      </c>
      <c r="AH20" s="1372"/>
      <c r="AI20" s="1373"/>
      <c r="AJ20" s="1167" t="s">
        <v>499</v>
      </c>
      <c r="AK20" s="1168"/>
      <c r="AL20" s="1169"/>
      <c r="AM20" s="1167" t="s">
        <v>231</v>
      </c>
      <c r="AN20" s="1168"/>
      <c r="AO20" s="1169"/>
      <c r="AP20" s="1167" t="s">
        <v>232</v>
      </c>
      <c r="AQ20" s="1168"/>
      <c r="AR20" s="1169"/>
      <c r="AS20" s="1167" t="s">
        <v>160</v>
      </c>
      <c r="AT20" s="1168"/>
      <c r="AU20" s="1169"/>
      <c r="AV20" s="1167" t="s">
        <v>235</v>
      </c>
      <c r="AW20" s="1168"/>
      <c r="AX20" s="1169"/>
      <c r="AY20" s="1167" t="s">
        <v>838</v>
      </c>
      <c r="AZ20" s="1168"/>
      <c r="BA20" s="1169"/>
      <c r="BB20" s="1167" t="s">
        <v>499</v>
      </c>
      <c r="BC20" s="1168"/>
      <c r="BD20" s="1169"/>
      <c r="BE20" s="1167" t="s">
        <v>231</v>
      </c>
      <c r="BF20" s="1168"/>
      <c r="BG20" s="1169"/>
      <c r="BH20" s="1167" t="s">
        <v>232</v>
      </c>
      <c r="BI20" s="1168"/>
      <c r="BJ20" s="1169"/>
      <c r="BK20" s="1167" t="s">
        <v>160</v>
      </c>
      <c r="BL20" s="1168"/>
      <c r="BM20" s="1169"/>
      <c r="BN20" s="1167" t="s">
        <v>235</v>
      </c>
      <c r="BO20" s="1168"/>
      <c r="BP20" s="1169"/>
      <c r="BQ20" s="1167" t="s">
        <v>838</v>
      </c>
      <c r="BR20" s="1168"/>
      <c r="BS20" s="1169"/>
      <c r="BT20" s="1167" t="s">
        <v>499</v>
      </c>
      <c r="BU20" s="1168"/>
      <c r="BV20" s="1169"/>
      <c r="BW20" s="1167" t="s">
        <v>236</v>
      </c>
      <c r="BX20" s="1168"/>
      <c r="BY20" s="1169"/>
      <c r="BZ20" s="1167" t="s">
        <v>749</v>
      </c>
      <c r="CA20" s="1168"/>
      <c r="CB20" s="1169"/>
      <c r="CC20" s="1167" t="s">
        <v>827</v>
      </c>
      <c r="CD20" s="1168"/>
      <c r="CE20" s="1169"/>
      <c r="CF20" s="1167" t="s">
        <v>238</v>
      </c>
      <c r="CG20" s="1168"/>
      <c r="CH20" s="1169"/>
      <c r="CI20" s="1242" t="s">
        <v>754</v>
      </c>
      <c r="CJ20" s="1243"/>
      <c r="CK20" s="1244"/>
      <c r="CL20" s="1242" t="s">
        <v>834</v>
      </c>
      <c r="CM20" s="1243"/>
      <c r="CN20" s="1244"/>
      <c r="CO20" s="1167" t="s">
        <v>602</v>
      </c>
      <c r="CP20" s="1168"/>
      <c r="CQ20" s="1169"/>
      <c r="CR20" s="1167" t="s">
        <v>816</v>
      </c>
      <c r="CS20" s="1168"/>
      <c r="CT20" s="1169"/>
      <c r="CU20" s="1167" t="s">
        <v>240</v>
      </c>
      <c r="CV20" s="1168"/>
      <c r="CW20" s="1169"/>
      <c r="CX20" s="1167" t="s">
        <v>814</v>
      </c>
      <c r="CY20" s="1168"/>
      <c r="CZ20" s="1169"/>
      <c r="DA20" s="1167" t="s">
        <v>603</v>
      </c>
      <c r="DB20" s="1168"/>
      <c r="DC20" s="1169"/>
      <c r="DD20" s="1167" t="s">
        <v>839</v>
      </c>
      <c r="DE20" s="1168"/>
      <c r="DF20" s="1335"/>
      <c r="DG20" s="1167" t="s">
        <v>840</v>
      </c>
      <c r="DH20" s="1168"/>
      <c r="DI20" s="1169"/>
      <c r="DJ20" s="1361" t="s">
        <v>1040</v>
      </c>
      <c r="DK20" s="1362"/>
      <c r="DL20" s="1363"/>
      <c r="DM20" s="1167" t="s">
        <v>247</v>
      </c>
      <c r="DN20" s="1168"/>
      <c r="DO20" s="1169"/>
      <c r="DP20" s="1186" t="s">
        <v>1406</v>
      </c>
      <c r="DQ20" s="1187"/>
      <c r="DR20" s="1188"/>
      <c r="DS20" s="1186" t="s">
        <v>1416</v>
      </c>
      <c r="DT20" s="1187"/>
      <c r="DU20" s="1188"/>
      <c r="DV20" s="1167" t="s">
        <v>995</v>
      </c>
      <c r="DW20" s="1168"/>
      <c r="DX20" s="1169"/>
      <c r="DY20" s="1167" t="s">
        <v>539</v>
      </c>
      <c r="DZ20" s="1168"/>
      <c r="EA20" s="1169"/>
      <c r="EB20" s="1167" t="s">
        <v>504</v>
      </c>
      <c r="EC20" s="1168"/>
      <c r="ED20" s="1169"/>
      <c r="EE20" s="1167" t="s">
        <v>495</v>
      </c>
      <c r="EF20" s="1168"/>
      <c r="EG20" s="1169"/>
      <c r="EH20" s="1167" t="s">
        <v>499</v>
      </c>
      <c r="EI20" s="1168"/>
      <c r="EJ20" s="1169"/>
      <c r="EK20" s="1167" t="s">
        <v>499</v>
      </c>
      <c r="EL20" s="1168"/>
      <c r="EM20" s="1169"/>
      <c r="EN20" s="1167" t="s">
        <v>499</v>
      </c>
      <c r="EO20" s="1168"/>
      <c r="EP20" s="1169"/>
      <c r="EQ20" s="1167" t="s">
        <v>499</v>
      </c>
      <c r="ER20" s="1168"/>
      <c r="ES20" s="1169"/>
      <c r="ET20" s="1167" t="s">
        <v>248</v>
      </c>
      <c r="EU20" s="1168"/>
      <c r="EV20" s="1169"/>
      <c r="EW20" s="1167" t="s">
        <v>250</v>
      </c>
      <c r="EX20" s="1168"/>
      <c r="EY20" s="1169"/>
      <c r="EZ20" s="1167" t="s">
        <v>373</v>
      </c>
      <c r="FA20" s="1168"/>
      <c r="FB20" s="1169"/>
      <c r="FC20" s="1333" t="s">
        <v>372</v>
      </c>
      <c r="FD20" s="1168"/>
      <c r="FE20" s="1169"/>
      <c r="FF20" s="1167" t="s">
        <v>633</v>
      </c>
      <c r="FG20" s="1168"/>
      <c r="FH20" s="1169"/>
      <c r="FI20" s="1167" t="s">
        <v>634</v>
      </c>
      <c r="FJ20" s="1168"/>
      <c r="FK20" s="1169"/>
      <c r="FL20" s="291"/>
    </row>
    <row r="21" spans="1:168" s="25" customFormat="1" ht="83.25" customHeight="1">
      <c r="A21" s="308" t="s">
        <v>614</v>
      </c>
      <c r="B21" s="313" t="s">
        <v>319</v>
      </c>
      <c r="C21" s="655" t="str">
        <f>C39</f>
        <v>完成年度</v>
      </c>
      <c r="D21" s="1238" t="str">
        <f t="shared" ref="D21:E21" si="0">D39</f>
        <v>令和２年度から令和４年度（完成及び引き渡しが完了）</v>
      </c>
      <c r="E21" s="1239">
        <f t="shared" si="0"/>
        <v>0</v>
      </c>
      <c r="F21" s="655" t="str">
        <f>F39</f>
        <v>完成年度</v>
      </c>
      <c r="G21" s="1238" t="e">
        <f t="shared" ref="G21:H21" si="1">G39</f>
        <v>#REF!</v>
      </c>
      <c r="H21" s="1239">
        <f t="shared" si="1"/>
        <v>0</v>
      </c>
      <c r="I21" s="656" t="str">
        <f t="shared" ref="I21:M21" si="2">I39</f>
        <v>対象期間</v>
      </c>
      <c r="J21" s="1222" t="str">
        <f t="shared" si="2"/>
        <v>平成25年度から入札公告日前日までに完成及び引き渡しが完了した、国（公団の後継会社、公社を含む）、都道府県（公社を含む）、市町村（企業団、事務組合等含む）の発注工事</v>
      </c>
      <c r="K21" s="1223"/>
      <c r="L21" s="1265" t="str">
        <f t="shared" si="2"/>
        <v>対象年度・機関等</v>
      </c>
      <c r="M21" s="1267" t="e">
        <f t="shared" si="2"/>
        <v>#REF!</v>
      </c>
      <c r="N21" s="1268"/>
      <c r="O21" s="1261" t="str">
        <f t="shared" ref="O21:Q21" si="3">O39</f>
        <v>対象年度・機関等</v>
      </c>
      <c r="P21" s="1245" t="str">
        <f t="shared" si="3"/>
        <v>　令和元年度から令和５年度に、島根県及び中国地方整備局発注工事で受けた優良工事表彰（優良工事施工団体表彰）</v>
      </c>
      <c r="Q21" s="1246">
        <f t="shared" si="3"/>
        <v>0</v>
      </c>
      <c r="R21" s="657"/>
      <c r="S21" s="658"/>
      <c r="T21" s="659"/>
      <c r="U21" s="1261" t="e">
        <f t="shared" ref="U21:AE21" si="4">U39</f>
        <v>#REF!</v>
      </c>
      <c r="V21" s="1245">
        <f t="shared" si="4"/>
        <v>0</v>
      </c>
      <c r="W21" s="1246">
        <f t="shared" si="4"/>
        <v>0</v>
      </c>
      <c r="X21" s="1261" t="str">
        <f t="shared" si="4"/>
        <v>対象資格</v>
      </c>
      <c r="Y21" s="1245" t="str">
        <f t="shared" si="4"/>
        <v>電気通信主任技術者</v>
      </c>
      <c r="Z21" s="1246">
        <f t="shared" si="4"/>
        <v>0</v>
      </c>
      <c r="AA21" s="656" t="str">
        <f t="shared" si="4"/>
        <v>対象年度・機関等</v>
      </c>
      <c r="AB21" s="1222" t="str">
        <f t="shared" si="4"/>
        <v/>
      </c>
      <c r="AC21" s="1223"/>
      <c r="AD21" s="1265" t="str">
        <f t="shared" si="4"/>
        <v>対象年度・機関等</v>
      </c>
      <c r="AE21" s="1267" t="str">
        <f t="shared" si="4"/>
        <v>　島根県内の公共事業において、令和元年度から令和５年度に、島根県及び中国地方整備局発注工事で主任（監理）技術者または現場代理人として受けた優秀建設技術者表彰</v>
      </c>
      <c r="AF21" s="1268"/>
      <c r="AG21" s="655" t="e">
        <f>AG39</f>
        <v>#REF!</v>
      </c>
      <c r="AH21" s="1238" t="e">
        <f t="shared" ref="AH21:AI21" si="5">AH39</f>
        <v>#REF!</v>
      </c>
      <c r="AI21" s="1239" t="e">
        <f t="shared" si="5"/>
        <v>#REF!</v>
      </c>
      <c r="AJ21" s="657"/>
      <c r="AK21" s="658"/>
      <c r="AL21" s="659"/>
      <c r="AM21" s="1261" t="e">
        <f t="shared" ref="AM21:AW21" si="6">AM39</f>
        <v>#REF!</v>
      </c>
      <c r="AN21" s="1245">
        <f t="shared" si="6"/>
        <v>0</v>
      </c>
      <c r="AO21" s="1246">
        <f t="shared" si="6"/>
        <v>0</v>
      </c>
      <c r="AP21" s="1261" t="str">
        <f t="shared" si="6"/>
        <v>対象資格</v>
      </c>
      <c r="AQ21" s="1245" t="str">
        <f t="shared" si="6"/>
        <v>電気通信主任技術者</v>
      </c>
      <c r="AR21" s="1246">
        <f t="shared" si="6"/>
        <v>0</v>
      </c>
      <c r="AS21" s="656" t="str">
        <f t="shared" si="6"/>
        <v>対象年度・機関等</v>
      </c>
      <c r="AT21" s="1222" t="str">
        <f t="shared" si="6"/>
        <v/>
      </c>
      <c r="AU21" s="1223"/>
      <c r="AV21" s="1265" t="str">
        <f t="shared" si="6"/>
        <v>対象年度・機関等</v>
      </c>
      <c r="AW21" s="1267" t="str">
        <f t="shared" si="6"/>
        <v>　島根県内の公共事業において、令和元年度から令和５年度に、島根県及び中国地方整備局発注工事で主任（監理）技術者または現場代理人として受けた優秀建設技術者表彰</v>
      </c>
      <c r="AX21" s="1268"/>
      <c r="AY21" s="655" t="e">
        <f>AY39</f>
        <v>#REF!</v>
      </c>
      <c r="AZ21" s="1238" t="e">
        <f t="shared" ref="AZ21:BA21" si="7">AZ39</f>
        <v>#REF!</v>
      </c>
      <c r="BA21" s="1239" t="e">
        <f t="shared" si="7"/>
        <v>#REF!</v>
      </c>
      <c r="BB21" s="657"/>
      <c r="BC21" s="658"/>
      <c r="BD21" s="659"/>
      <c r="BE21" s="1261" t="e">
        <f t="shared" ref="BE21:BO21" si="8">BE39</f>
        <v>#REF!</v>
      </c>
      <c r="BF21" s="1245">
        <f t="shared" si="8"/>
        <v>0</v>
      </c>
      <c r="BG21" s="1246">
        <f t="shared" si="8"/>
        <v>0</v>
      </c>
      <c r="BH21" s="1261" t="str">
        <f t="shared" si="8"/>
        <v>対象資格</v>
      </c>
      <c r="BI21" s="1245" t="str">
        <f t="shared" si="8"/>
        <v>電気通信主任技術者</v>
      </c>
      <c r="BJ21" s="1246">
        <f t="shared" si="8"/>
        <v>0</v>
      </c>
      <c r="BK21" s="656" t="str">
        <f t="shared" si="8"/>
        <v>対象年度・機関等</v>
      </c>
      <c r="BL21" s="1222" t="str">
        <f t="shared" si="8"/>
        <v/>
      </c>
      <c r="BM21" s="1223"/>
      <c r="BN21" s="1265" t="str">
        <f t="shared" si="8"/>
        <v>対象年度・機関等</v>
      </c>
      <c r="BO21" s="1267" t="str">
        <f t="shared" si="8"/>
        <v>　島根県内の公共事業において、令和元年度から令和５年度に、島根県及び中国地方整備局発注工事で主任（監理）技術者または現場代理人として受けた優秀建設技術者表彰</v>
      </c>
      <c r="BP21" s="1268"/>
      <c r="BQ21" s="655" t="e">
        <f>BQ39</f>
        <v>#REF!</v>
      </c>
      <c r="BR21" s="1238" t="e">
        <f t="shared" ref="BR21:BS21" si="9">BR39</f>
        <v>#REF!</v>
      </c>
      <c r="BS21" s="1239" t="e">
        <f t="shared" si="9"/>
        <v>#REF!</v>
      </c>
      <c r="BT21" s="657"/>
      <c r="BU21" s="658"/>
      <c r="BV21" s="659"/>
      <c r="BW21" s="1261" t="str">
        <f t="shared" ref="BW21:DY28" si="10">BW39</f>
        <v>対象</v>
      </c>
      <c r="BX21" s="1245" t="e">
        <f t="shared" si="10"/>
        <v>#REF!</v>
      </c>
      <c r="BY21" s="1246">
        <f t="shared" si="10"/>
        <v>0</v>
      </c>
      <c r="BZ21" s="1249" t="e">
        <f>BZ39</f>
        <v>#REF!</v>
      </c>
      <c r="CA21" s="1250"/>
      <c r="CB21" s="1251"/>
      <c r="CC21" s="1249" t="e">
        <f>CC39</f>
        <v>#REF!</v>
      </c>
      <c r="CD21" s="1250"/>
      <c r="CE21" s="1251"/>
      <c r="CF21" s="1261" t="str">
        <f t="shared" si="10"/>
        <v>対象</v>
      </c>
      <c r="CG21" s="1245" t="e">
        <f t="shared" si="10"/>
        <v>#REF!</v>
      </c>
      <c r="CH21" s="1246">
        <f t="shared" si="10"/>
        <v>0</v>
      </c>
      <c r="CI21" s="1249" t="e">
        <f>CI39</f>
        <v>#REF!</v>
      </c>
      <c r="CJ21" s="1250"/>
      <c r="CK21" s="1251"/>
      <c r="CL21" s="1249" t="e">
        <f>CL39</f>
        <v>#REF!</v>
      </c>
      <c r="CM21" s="1250"/>
      <c r="CN21" s="1251"/>
      <c r="CO21" s="1261" t="str">
        <f t="shared" si="10"/>
        <v>対象</v>
      </c>
      <c r="CP21" s="1245" t="e">
        <f t="shared" si="10"/>
        <v>#REF!</v>
      </c>
      <c r="CQ21" s="1246">
        <f t="shared" si="10"/>
        <v>0</v>
      </c>
      <c r="CR21" s="1261" t="str">
        <f t="shared" ref="CR21:CT21" si="11">CR39</f>
        <v>対象</v>
      </c>
      <c r="CS21" s="1245" t="e">
        <f t="shared" si="11"/>
        <v>#REF!</v>
      </c>
      <c r="CT21" s="1246">
        <f t="shared" si="11"/>
        <v>0</v>
      </c>
      <c r="CU21" s="1261" t="str">
        <f t="shared" si="10"/>
        <v>対象</v>
      </c>
      <c r="CV21" s="1245" t="e">
        <f t="shared" si="10"/>
        <v>#REF!</v>
      </c>
      <c r="CW21" s="1246">
        <f t="shared" si="10"/>
        <v>0</v>
      </c>
      <c r="CX21" s="1261" t="str">
        <f t="shared" ref="CX21:CZ21" si="12">CX39</f>
        <v>対象</v>
      </c>
      <c r="CY21" s="1245" t="e">
        <f t="shared" si="12"/>
        <v>#REF!</v>
      </c>
      <c r="CZ21" s="1246">
        <f t="shared" si="12"/>
        <v>0</v>
      </c>
      <c r="DA21" s="1261" t="str">
        <f t="shared" si="10"/>
        <v>対象</v>
      </c>
      <c r="DB21" s="1245" t="e">
        <f t="shared" si="10"/>
        <v>#REF!</v>
      </c>
      <c r="DC21" s="1246">
        <f t="shared" si="10"/>
        <v>0</v>
      </c>
      <c r="DD21" s="1261" t="str">
        <f t="shared" ref="DD21:DF21" si="13">DD39</f>
        <v>対象</v>
      </c>
      <c r="DE21" s="1245" t="str">
        <f t="shared" si="13"/>
        <v>令和３年度及び令和４年度における島根県内で実施されたボランティア活動又はハートフルしまねの参加実績</v>
      </c>
      <c r="DF21" s="1357">
        <f t="shared" si="13"/>
        <v>0</v>
      </c>
      <c r="DG21" s="1261" t="str">
        <f t="shared" ref="DG21:DL24" si="14">DG39</f>
        <v>対象</v>
      </c>
      <c r="DH21" s="1245" t="str">
        <f t="shared" si="14"/>
        <v>入札公告日前日時点での取り組み状況</v>
      </c>
      <c r="DI21" s="1246">
        <f t="shared" si="14"/>
        <v>0</v>
      </c>
      <c r="DJ21" s="1261" t="str">
        <f t="shared" si="14"/>
        <v>対象</v>
      </c>
      <c r="DK21" s="1245" t="e">
        <f t="shared" si="14"/>
        <v>#REF!</v>
      </c>
      <c r="DL21" s="1246">
        <f t="shared" si="14"/>
        <v>0</v>
      </c>
      <c r="DM21" s="1261" t="str">
        <f t="shared" si="10"/>
        <v>対象</v>
      </c>
      <c r="DN21" s="1245" t="str">
        <f t="shared" si="10"/>
        <v>入札公告日前日時点での認定状況</v>
      </c>
      <c r="DO21" s="1246">
        <f t="shared" si="10"/>
        <v>0</v>
      </c>
      <c r="DP21" s="1189" t="str">
        <f t="shared" si="10"/>
        <v>対象</v>
      </c>
      <c r="DQ21" s="1192" t="str">
        <f t="shared" si="10"/>
        <v>当該工事での建設キャリアアップシステム（CCUS）の活用</v>
      </c>
      <c r="DR21" s="1193">
        <f t="shared" si="10"/>
        <v>0</v>
      </c>
      <c r="DS21" s="1198" t="str">
        <f t="shared" si="10"/>
        <v>対象工事</v>
      </c>
      <c r="DT21" s="1200" t="e">
        <f t="shared" si="10"/>
        <v>#REF!</v>
      </c>
      <c r="DU21" s="1201"/>
      <c r="DV21" s="1261" t="str">
        <f t="shared" si="10"/>
        <v>対象</v>
      </c>
      <c r="DW21" s="1245" t="e">
        <f t="shared" si="10"/>
        <v>#REF!</v>
      </c>
      <c r="DX21" s="1246">
        <f t="shared" si="10"/>
        <v>0</v>
      </c>
      <c r="DY21" s="1249" t="e">
        <f t="shared" si="10"/>
        <v>#REF!</v>
      </c>
      <c r="DZ21" s="1250"/>
      <c r="EA21" s="1251"/>
      <c r="EB21" s="1249" t="e">
        <f>EB39</f>
        <v>#REF!</v>
      </c>
      <c r="EC21" s="1250"/>
      <c r="ED21" s="1251"/>
      <c r="EE21" s="1249" t="e">
        <f>EE39</f>
        <v>#REF!</v>
      </c>
      <c r="EF21" s="1250"/>
      <c r="EG21" s="1251"/>
      <c r="EH21" s="657"/>
      <c r="EI21" s="658"/>
      <c r="EJ21" s="659"/>
      <c r="EK21" s="1088"/>
      <c r="EL21" s="1084"/>
      <c r="EM21" s="1085"/>
      <c r="EN21" s="1088"/>
      <c r="EO21" s="1084"/>
      <c r="EP21" s="1085"/>
      <c r="EQ21" s="1088"/>
      <c r="ER21" s="1084"/>
      <c r="ES21" s="1085"/>
      <c r="ET21" s="656" t="str">
        <f t="shared" ref="ET21:FE21" si="15">ET39</f>
        <v>対象</v>
      </c>
      <c r="EU21" s="1222" t="str">
        <f t="shared" si="15"/>
        <v>令和３年度から入札公告日前日までに完成及び引き渡しが完了した島根県発注の下記工事</v>
      </c>
      <c r="EV21" s="1223"/>
      <c r="EW21" s="1261" t="str">
        <f t="shared" si="15"/>
        <v>対象</v>
      </c>
      <c r="EX21" s="1245" t="e">
        <f t="shared" si="15"/>
        <v>#REF!</v>
      </c>
      <c r="EY21" s="1246">
        <f t="shared" si="15"/>
        <v>0</v>
      </c>
      <c r="EZ21" s="1261" t="str">
        <f t="shared" si="15"/>
        <v>対象</v>
      </c>
      <c r="FA21" s="1245" t="e">
        <f t="shared" si="15"/>
        <v>#REF!</v>
      </c>
      <c r="FB21" s="1246">
        <f t="shared" si="15"/>
        <v>0</v>
      </c>
      <c r="FC21" s="1331" t="str">
        <f t="shared" si="15"/>
        <v>対象</v>
      </c>
      <c r="FD21" s="1245" t="e">
        <f t="shared" si="15"/>
        <v>#REF!</v>
      </c>
      <c r="FE21" s="1246">
        <f t="shared" si="15"/>
        <v>0</v>
      </c>
      <c r="FF21" s="1331"/>
      <c r="FG21" s="1245"/>
      <c r="FH21" s="1246"/>
      <c r="FI21" s="1331"/>
      <c r="FJ21" s="1245"/>
      <c r="FK21" s="1246"/>
      <c r="FL21" s="291"/>
    </row>
    <row r="22" spans="1:168" s="25" customFormat="1" ht="72" customHeight="1">
      <c r="A22" s="308" t="s">
        <v>614</v>
      </c>
      <c r="B22" s="313" t="s">
        <v>320</v>
      </c>
      <c r="C22" s="660" t="str">
        <f>C40</f>
        <v>発注機関</v>
      </c>
      <c r="D22" s="1224" t="str">
        <f t="shared" ref="D22:E22" si="16">D40</f>
        <v>島根県（総務部、農林水産部、土木部、企業局）（第1、第2グループ共通）
国土交通省中国地方整備局（第1グループのみ）</v>
      </c>
      <c r="E22" s="1225">
        <f t="shared" si="16"/>
        <v>0</v>
      </c>
      <c r="F22" s="660" t="str">
        <f>F40</f>
        <v>発注機関</v>
      </c>
      <c r="G22" s="1224" t="e">
        <f t="shared" ref="G22:H22" si="17">G40</f>
        <v>#REF!</v>
      </c>
      <c r="H22" s="1225">
        <f t="shared" si="17"/>
        <v>0</v>
      </c>
      <c r="I22" s="661" t="str">
        <f t="shared" ref="I22:J22" si="18">I40</f>
        <v>同種工事</v>
      </c>
      <c r="J22" s="1220" t="str">
        <f t="shared" si="18"/>
        <v>1契約で税込み最終金額が3億6千万円以上で上水道または工業用水道設備の中央監視システムの新設または更新を含む工事（修繕、点検は除く）の完成及び引き渡しが完了した工事</v>
      </c>
      <c r="K22" s="1221"/>
      <c r="L22" s="1266"/>
      <c r="M22" s="1269"/>
      <c r="N22" s="1270"/>
      <c r="O22" s="1262">
        <f t="shared" ref="O22:Q22" si="19">O40</f>
        <v>0</v>
      </c>
      <c r="P22" s="1247">
        <f t="shared" si="19"/>
        <v>0</v>
      </c>
      <c r="Q22" s="1248">
        <f t="shared" si="19"/>
        <v>0</v>
      </c>
      <c r="R22" s="662"/>
      <c r="S22" s="663"/>
      <c r="T22" s="664"/>
      <c r="U22" s="1262">
        <f t="shared" ref="U22:AB22" si="20">U40</f>
        <v>0</v>
      </c>
      <c r="V22" s="1247">
        <f t="shared" si="20"/>
        <v>0</v>
      </c>
      <c r="W22" s="1248">
        <f t="shared" si="20"/>
        <v>0</v>
      </c>
      <c r="X22" s="1262">
        <f t="shared" si="20"/>
        <v>0</v>
      </c>
      <c r="Y22" s="1247">
        <f t="shared" si="20"/>
        <v>0</v>
      </c>
      <c r="Z22" s="1248">
        <f t="shared" si="20"/>
        <v>0</v>
      </c>
      <c r="AA22" s="661" t="str">
        <f t="shared" si="20"/>
        <v>同種工事</v>
      </c>
      <c r="AB22" s="1220" t="str">
        <f t="shared" si="20"/>
        <v/>
      </c>
      <c r="AC22" s="1221"/>
      <c r="AD22" s="1266"/>
      <c r="AE22" s="1269"/>
      <c r="AF22" s="1270"/>
      <c r="AG22" s="660" t="e">
        <f>AG40</f>
        <v>#REF!</v>
      </c>
      <c r="AH22" s="1224" t="e">
        <f t="shared" ref="AH22:AI22" si="21">AH40</f>
        <v>#REF!</v>
      </c>
      <c r="AI22" s="1225" t="e">
        <f t="shared" si="21"/>
        <v>#REF!</v>
      </c>
      <c r="AJ22" s="662"/>
      <c r="AK22" s="663"/>
      <c r="AL22" s="664"/>
      <c r="AM22" s="1262">
        <f t="shared" ref="AM22:AT22" si="22">AM40</f>
        <v>0</v>
      </c>
      <c r="AN22" s="1247">
        <f t="shared" si="22"/>
        <v>0</v>
      </c>
      <c r="AO22" s="1248">
        <f t="shared" si="22"/>
        <v>0</v>
      </c>
      <c r="AP22" s="1262">
        <f t="shared" si="22"/>
        <v>0</v>
      </c>
      <c r="AQ22" s="1247">
        <f t="shared" si="22"/>
        <v>0</v>
      </c>
      <c r="AR22" s="1248">
        <f t="shared" si="22"/>
        <v>0</v>
      </c>
      <c r="AS22" s="661" t="str">
        <f t="shared" si="22"/>
        <v>同種工事</v>
      </c>
      <c r="AT22" s="1220" t="str">
        <f t="shared" si="22"/>
        <v/>
      </c>
      <c r="AU22" s="1221"/>
      <c r="AV22" s="1266"/>
      <c r="AW22" s="1269"/>
      <c r="AX22" s="1270"/>
      <c r="AY22" s="660" t="e">
        <f>AY40</f>
        <v>#REF!</v>
      </c>
      <c r="AZ22" s="1224" t="e">
        <f t="shared" ref="AZ22:BA22" si="23">AZ40</f>
        <v>#REF!</v>
      </c>
      <c r="BA22" s="1225" t="e">
        <f t="shared" si="23"/>
        <v>#REF!</v>
      </c>
      <c r="BB22" s="662"/>
      <c r="BC22" s="663"/>
      <c r="BD22" s="664"/>
      <c r="BE22" s="1262">
        <f t="shared" ref="BE22:BL22" si="24">BE40</f>
        <v>0</v>
      </c>
      <c r="BF22" s="1247">
        <f t="shared" si="24"/>
        <v>0</v>
      </c>
      <c r="BG22" s="1248">
        <f t="shared" si="24"/>
        <v>0</v>
      </c>
      <c r="BH22" s="1262">
        <f t="shared" si="24"/>
        <v>0</v>
      </c>
      <c r="BI22" s="1247">
        <f t="shared" si="24"/>
        <v>0</v>
      </c>
      <c r="BJ22" s="1248">
        <f t="shared" si="24"/>
        <v>0</v>
      </c>
      <c r="BK22" s="661" t="str">
        <f t="shared" si="24"/>
        <v>同種工事</v>
      </c>
      <c r="BL22" s="1220" t="str">
        <f t="shared" si="24"/>
        <v/>
      </c>
      <c r="BM22" s="1221"/>
      <c r="BN22" s="1266"/>
      <c r="BO22" s="1269"/>
      <c r="BP22" s="1270"/>
      <c r="BQ22" s="660" t="e">
        <f>BQ40</f>
        <v>#REF!</v>
      </c>
      <c r="BR22" s="1224" t="e">
        <f t="shared" ref="BR22:BS22" si="25">BR40</f>
        <v>#REF!</v>
      </c>
      <c r="BS22" s="1225" t="e">
        <f t="shared" si="25"/>
        <v>#REF!</v>
      </c>
      <c r="BT22" s="662"/>
      <c r="BU22" s="663"/>
      <c r="BV22" s="664"/>
      <c r="BW22" s="1262">
        <f t="shared" ref="BW22:DX22" si="26">BW40</f>
        <v>0</v>
      </c>
      <c r="BX22" s="1247">
        <f t="shared" si="26"/>
        <v>0</v>
      </c>
      <c r="BY22" s="1248">
        <f t="shared" si="26"/>
        <v>0</v>
      </c>
      <c r="BZ22" s="1252"/>
      <c r="CA22" s="1253"/>
      <c r="CB22" s="1254"/>
      <c r="CC22" s="1252"/>
      <c r="CD22" s="1253"/>
      <c r="CE22" s="1254"/>
      <c r="CF22" s="1262">
        <f t="shared" si="26"/>
        <v>0</v>
      </c>
      <c r="CG22" s="1247">
        <f t="shared" si="26"/>
        <v>0</v>
      </c>
      <c r="CH22" s="1248">
        <f t="shared" si="26"/>
        <v>0</v>
      </c>
      <c r="CI22" s="1252"/>
      <c r="CJ22" s="1253"/>
      <c r="CK22" s="1254"/>
      <c r="CL22" s="1252"/>
      <c r="CM22" s="1253"/>
      <c r="CN22" s="1254"/>
      <c r="CO22" s="1262">
        <f t="shared" si="26"/>
        <v>0</v>
      </c>
      <c r="CP22" s="1247">
        <f t="shared" si="26"/>
        <v>0</v>
      </c>
      <c r="CQ22" s="1248">
        <f t="shared" si="26"/>
        <v>0</v>
      </c>
      <c r="CR22" s="1262">
        <f t="shared" ref="CR22:CT22" si="27">CR40</f>
        <v>0</v>
      </c>
      <c r="CS22" s="1247">
        <f t="shared" si="27"/>
        <v>0</v>
      </c>
      <c r="CT22" s="1248">
        <f t="shared" si="27"/>
        <v>0</v>
      </c>
      <c r="CU22" s="1262">
        <f t="shared" si="26"/>
        <v>0</v>
      </c>
      <c r="CV22" s="1247">
        <f t="shared" si="26"/>
        <v>0</v>
      </c>
      <c r="CW22" s="1248">
        <f t="shared" si="26"/>
        <v>0</v>
      </c>
      <c r="CX22" s="1262">
        <f t="shared" ref="CX22:CZ22" si="28">CX40</f>
        <v>0</v>
      </c>
      <c r="CY22" s="1247">
        <f t="shared" si="28"/>
        <v>0</v>
      </c>
      <c r="CZ22" s="1248">
        <f t="shared" si="28"/>
        <v>0</v>
      </c>
      <c r="DA22" s="1262">
        <f t="shared" si="26"/>
        <v>0</v>
      </c>
      <c r="DB22" s="1247">
        <f t="shared" si="26"/>
        <v>0</v>
      </c>
      <c r="DC22" s="1248">
        <f t="shared" si="26"/>
        <v>0</v>
      </c>
      <c r="DD22" s="1262">
        <f t="shared" ref="DD22:DF22" si="29">DD40</f>
        <v>0</v>
      </c>
      <c r="DE22" s="1247">
        <f t="shared" si="29"/>
        <v>0</v>
      </c>
      <c r="DF22" s="1358">
        <f t="shared" si="29"/>
        <v>0</v>
      </c>
      <c r="DG22" s="1262">
        <f t="shared" ref="DG22:DI22" si="30">DG40</f>
        <v>0</v>
      </c>
      <c r="DH22" s="1247">
        <f t="shared" si="30"/>
        <v>0</v>
      </c>
      <c r="DI22" s="1248">
        <f t="shared" si="30"/>
        <v>0</v>
      </c>
      <c r="DJ22" s="1262">
        <f t="shared" si="14"/>
        <v>0</v>
      </c>
      <c r="DK22" s="1247">
        <f t="shared" si="14"/>
        <v>0</v>
      </c>
      <c r="DL22" s="1248">
        <f t="shared" si="14"/>
        <v>0</v>
      </c>
      <c r="DM22" s="1262">
        <f t="shared" si="26"/>
        <v>0</v>
      </c>
      <c r="DN22" s="1247">
        <f t="shared" si="26"/>
        <v>0</v>
      </c>
      <c r="DO22" s="1248">
        <f t="shared" si="26"/>
        <v>0</v>
      </c>
      <c r="DP22" s="1190">
        <f t="shared" si="10"/>
        <v>0</v>
      </c>
      <c r="DQ22" s="1194">
        <f t="shared" si="10"/>
        <v>0</v>
      </c>
      <c r="DR22" s="1195">
        <f t="shared" si="10"/>
        <v>0</v>
      </c>
      <c r="DS22" s="1199"/>
      <c r="DT22" s="1202"/>
      <c r="DU22" s="1203"/>
      <c r="DV22" s="1262">
        <f t="shared" si="26"/>
        <v>0</v>
      </c>
      <c r="DW22" s="1247">
        <f t="shared" si="26"/>
        <v>0</v>
      </c>
      <c r="DX22" s="1248">
        <f t="shared" si="26"/>
        <v>0</v>
      </c>
      <c r="DY22" s="1252"/>
      <c r="DZ22" s="1253"/>
      <c r="EA22" s="1254"/>
      <c r="EB22" s="1252"/>
      <c r="EC22" s="1253"/>
      <c r="ED22" s="1254"/>
      <c r="EE22" s="1252"/>
      <c r="EF22" s="1253"/>
      <c r="EG22" s="1254"/>
      <c r="EH22" s="662"/>
      <c r="EI22" s="663"/>
      <c r="EJ22" s="664"/>
      <c r="EK22" s="1089"/>
      <c r="EL22" s="1086"/>
      <c r="EM22" s="1087"/>
      <c r="EN22" s="1089"/>
      <c r="EO22" s="1086"/>
      <c r="EP22" s="1087"/>
      <c r="EQ22" s="1089"/>
      <c r="ER22" s="1086"/>
      <c r="ES22" s="1087"/>
      <c r="ET22" s="661" t="str">
        <f t="shared" ref="ET22:FE22" si="31">ET40</f>
        <v>対象工事</v>
      </c>
      <c r="EU22" s="1220" t="str">
        <f t="shared" si="31"/>
        <v>完成及び引き渡しが完了した島根県内での電気通信工事</v>
      </c>
      <c r="EV22" s="1221"/>
      <c r="EW22" s="1262">
        <f t="shared" si="31"/>
        <v>0</v>
      </c>
      <c r="EX22" s="1247">
        <f t="shared" si="31"/>
        <v>0</v>
      </c>
      <c r="EY22" s="1248">
        <f t="shared" si="31"/>
        <v>0</v>
      </c>
      <c r="EZ22" s="1262">
        <f t="shared" si="31"/>
        <v>0</v>
      </c>
      <c r="FA22" s="1247">
        <f t="shared" si="31"/>
        <v>0</v>
      </c>
      <c r="FB22" s="1248">
        <f t="shared" si="31"/>
        <v>0</v>
      </c>
      <c r="FC22" s="1332">
        <f t="shared" si="31"/>
        <v>0</v>
      </c>
      <c r="FD22" s="1247">
        <f t="shared" si="31"/>
        <v>0</v>
      </c>
      <c r="FE22" s="1248">
        <f t="shared" si="31"/>
        <v>0</v>
      </c>
      <c r="FF22" s="1332"/>
      <c r="FG22" s="1247"/>
      <c r="FH22" s="1248"/>
      <c r="FI22" s="1332"/>
      <c r="FJ22" s="1247"/>
      <c r="FK22" s="1248"/>
      <c r="FL22" s="291"/>
    </row>
    <row r="23" spans="1:168" s="25" customFormat="1" ht="45" customHeight="1">
      <c r="A23" s="308" t="s">
        <v>614</v>
      </c>
      <c r="B23" s="313" t="s">
        <v>321</v>
      </c>
      <c r="C23" s="660" t="str">
        <f>C41</f>
        <v>工事種別</v>
      </c>
      <c r="D23" s="1224" t="str">
        <f t="shared" ref="D23:E23" si="32">D41</f>
        <v>通信設備工事</v>
      </c>
      <c r="E23" s="1225">
        <f t="shared" si="32"/>
        <v>0</v>
      </c>
      <c r="F23" s="660" t="str">
        <f>F41</f>
        <v>工事種別</v>
      </c>
      <c r="G23" s="1376" t="e">
        <f t="shared" ref="G23:H23" si="33">G41</f>
        <v>#REF!</v>
      </c>
      <c r="H23" s="1377">
        <f t="shared" si="33"/>
        <v>0</v>
      </c>
      <c r="I23" s="661" t="str">
        <f t="shared" ref="I23:L23" si="34">I41</f>
        <v>工事種別</v>
      </c>
      <c r="J23" s="1220" t="str">
        <f t="shared" si="34"/>
        <v>通信設備工事</v>
      </c>
      <c r="K23" s="1221"/>
      <c r="L23" s="661" t="str">
        <f t="shared" si="34"/>
        <v>工事種別</v>
      </c>
      <c r="M23" s="1220" t="e">
        <f>M41</f>
        <v>#REF!</v>
      </c>
      <c r="N23" s="1221"/>
      <c r="O23" s="1262">
        <f t="shared" ref="O23:Q23" si="35">O41</f>
        <v>0</v>
      </c>
      <c r="P23" s="1247">
        <f t="shared" si="35"/>
        <v>0</v>
      </c>
      <c r="Q23" s="1248">
        <f t="shared" si="35"/>
        <v>0</v>
      </c>
      <c r="R23" s="662"/>
      <c r="S23" s="663"/>
      <c r="T23" s="664"/>
      <c r="U23" s="1262">
        <f t="shared" ref="U23:AE23" si="36">U41</f>
        <v>0</v>
      </c>
      <c r="V23" s="1247">
        <f t="shared" si="36"/>
        <v>0</v>
      </c>
      <c r="W23" s="1248">
        <f t="shared" si="36"/>
        <v>0</v>
      </c>
      <c r="X23" s="1262">
        <f t="shared" si="36"/>
        <v>0</v>
      </c>
      <c r="Y23" s="1247">
        <f t="shared" si="36"/>
        <v>0</v>
      </c>
      <c r="Z23" s="1248">
        <f t="shared" si="36"/>
        <v>0</v>
      </c>
      <c r="AA23" s="661" t="str">
        <f t="shared" si="36"/>
        <v>工事種別</v>
      </c>
      <c r="AB23" s="1220" t="str">
        <f t="shared" si="36"/>
        <v/>
      </c>
      <c r="AC23" s="1221"/>
      <c r="AD23" s="661" t="str">
        <f>AD41</f>
        <v>工事種別</v>
      </c>
      <c r="AE23" s="1220" t="str">
        <f t="shared" si="36"/>
        <v>通信設備工事</v>
      </c>
      <c r="AF23" s="1221"/>
      <c r="AG23" s="660" t="e">
        <f>AG41</f>
        <v>#REF!</v>
      </c>
      <c r="AH23" s="1224" t="e">
        <f t="shared" ref="AH23:AI23" si="37">AH41</f>
        <v>#REF!</v>
      </c>
      <c r="AI23" s="1225" t="e">
        <f t="shared" si="37"/>
        <v>#REF!</v>
      </c>
      <c r="AJ23" s="662"/>
      <c r="AK23" s="663"/>
      <c r="AL23" s="664"/>
      <c r="AM23" s="1262">
        <f t="shared" ref="AM23:AW23" si="38">AM41</f>
        <v>0</v>
      </c>
      <c r="AN23" s="1247">
        <f t="shared" si="38"/>
        <v>0</v>
      </c>
      <c r="AO23" s="1248">
        <f t="shared" si="38"/>
        <v>0</v>
      </c>
      <c r="AP23" s="1262">
        <f t="shared" si="38"/>
        <v>0</v>
      </c>
      <c r="AQ23" s="1247">
        <f t="shared" si="38"/>
        <v>0</v>
      </c>
      <c r="AR23" s="1248">
        <f t="shared" si="38"/>
        <v>0</v>
      </c>
      <c r="AS23" s="661" t="str">
        <f t="shared" si="38"/>
        <v>工事種別</v>
      </c>
      <c r="AT23" s="1220" t="str">
        <f t="shared" si="38"/>
        <v/>
      </c>
      <c r="AU23" s="1221"/>
      <c r="AV23" s="661" t="str">
        <f t="shared" si="38"/>
        <v>工事種別</v>
      </c>
      <c r="AW23" s="1220" t="str">
        <f t="shared" si="38"/>
        <v>通信設備工事</v>
      </c>
      <c r="AX23" s="1221"/>
      <c r="AY23" s="660" t="e">
        <f>AY41</f>
        <v>#REF!</v>
      </c>
      <c r="AZ23" s="1224" t="e">
        <f t="shared" ref="AZ23:BA23" si="39">AZ41</f>
        <v>#REF!</v>
      </c>
      <c r="BA23" s="1225" t="e">
        <f t="shared" si="39"/>
        <v>#REF!</v>
      </c>
      <c r="BB23" s="662"/>
      <c r="BC23" s="663"/>
      <c r="BD23" s="664"/>
      <c r="BE23" s="1262">
        <f t="shared" ref="BE23:BO23" si="40">BE41</f>
        <v>0</v>
      </c>
      <c r="BF23" s="1247">
        <f t="shared" si="40"/>
        <v>0</v>
      </c>
      <c r="BG23" s="1248">
        <f t="shared" si="40"/>
        <v>0</v>
      </c>
      <c r="BH23" s="1262">
        <f t="shared" si="40"/>
        <v>0</v>
      </c>
      <c r="BI23" s="1247">
        <f t="shared" si="40"/>
        <v>0</v>
      </c>
      <c r="BJ23" s="1248">
        <f t="shared" si="40"/>
        <v>0</v>
      </c>
      <c r="BK23" s="661" t="str">
        <f t="shared" si="40"/>
        <v>工事種別</v>
      </c>
      <c r="BL23" s="1220" t="str">
        <f t="shared" si="40"/>
        <v>通信設備工事</v>
      </c>
      <c r="BM23" s="1221"/>
      <c r="BN23" s="661" t="str">
        <f t="shared" si="40"/>
        <v>工事種別</v>
      </c>
      <c r="BO23" s="1220" t="str">
        <f t="shared" si="40"/>
        <v>通信設備工事</v>
      </c>
      <c r="BP23" s="1221"/>
      <c r="BQ23" s="660" t="e">
        <f>BQ41</f>
        <v>#REF!</v>
      </c>
      <c r="BR23" s="1224" t="e">
        <f t="shared" ref="BR23:BS23" si="41">BR41</f>
        <v>#REF!</v>
      </c>
      <c r="BS23" s="1225" t="e">
        <f t="shared" si="41"/>
        <v>#REF!</v>
      </c>
      <c r="BT23" s="662"/>
      <c r="BU23" s="663"/>
      <c r="BV23" s="664"/>
      <c r="BW23" s="1262">
        <f t="shared" ref="BW23:DX23" si="42">BW41</f>
        <v>0</v>
      </c>
      <c r="BX23" s="1247">
        <f t="shared" si="42"/>
        <v>0</v>
      </c>
      <c r="BY23" s="1248">
        <f t="shared" si="42"/>
        <v>0</v>
      </c>
      <c r="BZ23" s="1255" t="e">
        <f>BZ41</f>
        <v>#REF!</v>
      </c>
      <c r="CA23" s="1256"/>
      <c r="CB23" s="1257"/>
      <c r="CC23" s="1255" t="e">
        <f>CC41</f>
        <v>#REF!</v>
      </c>
      <c r="CD23" s="1256"/>
      <c r="CE23" s="1257"/>
      <c r="CF23" s="1262">
        <f t="shared" si="42"/>
        <v>0</v>
      </c>
      <c r="CG23" s="1247">
        <f t="shared" si="42"/>
        <v>0</v>
      </c>
      <c r="CH23" s="1248">
        <f t="shared" si="42"/>
        <v>0</v>
      </c>
      <c r="CI23" s="1255" t="e">
        <f>CI41</f>
        <v>#REF!</v>
      </c>
      <c r="CJ23" s="1256"/>
      <c r="CK23" s="1257"/>
      <c r="CL23" s="1255" t="e">
        <f>CL41</f>
        <v>#REF!</v>
      </c>
      <c r="CM23" s="1256"/>
      <c r="CN23" s="1257"/>
      <c r="CO23" s="1262">
        <f t="shared" si="42"/>
        <v>0</v>
      </c>
      <c r="CP23" s="1247">
        <f t="shared" si="42"/>
        <v>0</v>
      </c>
      <c r="CQ23" s="1248">
        <f t="shared" si="42"/>
        <v>0</v>
      </c>
      <c r="CR23" s="1262">
        <f t="shared" ref="CR23:CT23" si="43">CR41</f>
        <v>0</v>
      </c>
      <c r="CS23" s="1247">
        <f t="shared" si="43"/>
        <v>0</v>
      </c>
      <c r="CT23" s="1248">
        <f t="shared" si="43"/>
        <v>0</v>
      </c>
      <c r="CU23" s="1262">
        <f t="shared" si="42"/>
        <v>0</v>
      </c>
      <c r="CV23" s="1247">
        <f t="shared" si="42"/>
        <v>0</v>
      </c>
      <c r="CW23" s="1248">
        <f t="shared" si="42"/>
        <v>0</v>
      </c>
      <c r="CX23" s="1262">
        <f t="shared" ref="CX23:CZ23" si="44">CX41</f>
        <v>0</v>
      </c>
      <c r="CY23" s="1247">
        <f t="shared" si="44"/>
        <v>0</v>
      </c>
      <c r="CZ23" s="1248">
        <f t="shared" si="44"/>
        <v>0</v>
      </c>
      <c r="DA23" s="1262">
        <f t="shared" si="42"/>
        <v>0</v>
      </c>
      <c r="DB23" s="1247">
        <f t="shared" si="42"/>
        <v>0</v>
      </c>
      <c r="DC23" s="1248">
        <f t="shared" si="42"/>
        <v>0</v>
      </c>
      <c r="DD23" s="1262">
        <f t="shared" ref="DD23:DF23" si="45">DD41</f>
        <v>0</v>
      </c>
      <c r="DE23" s="1247">
        <f t="shared" si="45"/>
        <v>0</v>
      </c>
      <c r="DF23" s="1358">
        <f t="shared" si="45"/>
        <v>0</v>
      </c>
      <c r="DG23" s="1262">
        <f t="shared" ref="DG23:DI23" si="46">DG41</f>
        <v>0</v>
      </c>
      <c r="DH23" s="1247">
        <f t="shared" si="46"/>
        <v>0</v>
      </c>
      <c r="DI23" s="1248">
        <f t="shared" si="46"/>
        <v>0</v>
      </c>
      <c r="DJ23" s="1262">
        <f t="shared" si="14"/>
        <v>0</v>
      </c>
      <c r="DK23" s="1247">
        <f t="shared" si="14"/>
        <v>0</v>
      </c>
      <c r="DL23" s="1248">
        <f t="shared" si="14"/>
        <v>0</v>
      </c>
      <c r="DM23" s="1262">
        <f t="shared" si="42"/>
        <v>0</v>
      </c>
      <c r="DN23" s="1247">
        <f t="shared" si="42"/>
        <v>0</v>
      </c>
      <c r="DO23" s="1248">
        <f t="shared" si="42"/>
        <v>0</v>
      </c>
      <c r="DP23" s="1190">
        <f t="shared" si="10"/>
        <v>0</v>
      </c>
      <c r="DQ23" s="1194">
        <f t="shared" si="10"/>
        <v>0</v>
      </c>
      <c r="DR23" s="1195">
        <f t="shared" si="10"/>
        <v>0</v>
      </c>
      <c r="DS23" s="1199"/>
      <c r="DT23" s="1202"/>
      <c r="DU23" s="1203"/>
      <c r="DV23" s="1262">
        <f t="shared" si="42"/>
        <v>0</v>
      </c>
      <c r="DW23" s="1247">
        <f t="shared" si="42"/>
        <v>0</v>
      </c>
      <c r="DX23" s="1248">
        <f t="shared" si="42"/>
        <v>0</v>
      </c>
      <c r="DY23" s="1252"/>
      <c r="DZ23" s="1253"/>
      <c r="EA23" s="1254"/>
      <c r="EB23" s="1252"/>
      <c r="EC23" s="1253"/>
      <c r="ED23" s="1254"/>
      <c r="EE23" s="1252"/>
      <c r="EF23" s="1253"/>
      <c r="EG23" s="1254"/>
      <c r="EH23" s="662"/>
      <c r="EI23" s="663"/>
      <c r="EJ23" s="664"/>
      <c r="EK23" s="1089"/>
      <c r="EL23" s="1086"/>
      <c r="EM23" s="1087"/>
      <c r="EN23" s="1089"/>
      <c r="EO23" s="1086"/>
      <c r="EP23" s="1087"/>
      <c r="EQ23" s="1089"/>
      <c r="ER23" s="1086"/>
      <c r="ES23" s="1087"/>
      <c r="ET23" s="661" t="str">
        <f t="shared" ref="ET23:FE23" si="47">ET41</f>
        <v>工事種別</v>
      </c>
      <c r="EU23" s="1220" t="str">
        <f t="shared" si="47"/>
        <v>通信設備工事</v>
      </c>
      <c r="EV23" s="1221"/>
      <c r="EW23" s="1262">
        <f t="shared" si="47"/>
        <v>0</v>
      </c>
      <c r="EX23" s="1247">
        <f t="shared" si="47"/>
        <v>0</v>
      </c>
      <c r="EY23" s="1248">
        <f t="shared" si="47"/>
        <v>0</v>
      </c>
      <c r="EZ23" s="1262">
        <f t="shared" si="47"/>
        <v>0</v>
      </c>
      <c r="FA23" s="1247">
        <f t="shared" si="47"/>
        <v>0</v>
      </c>
      <c r="FB23" s="1248">
        <f t="shared" si="47"/>
        <v>0</v>
      </c>
      <c r="FC23" s="1332">
        <f t="shared" si="47"/>
        <v>0</v>
      </c>
      <c r="FD23" s="1247">
        <f t="shared" si="47"/>
        <v>0</v>
      </c>
      <c r="FE23" s="1248">
        <f t="shared" si="47"/>
        <v>0</v>
      </c>
      <c r="FF23" s="1332"/>
      <c r="FG23" s="1247"/>
      <c r="FH23" s="1248"/>
      <c r="FI23" s="1332"/>
      <c r="FJ23" s="1247"/>
      <c r="FK23" s="1248"/>
      <c r="FL23" s="291"/>
    </row>
    <row r="24" spans="1:168" s="25" customFormat="1" ht="45" customHeight="1">
      <c r="A24" s="308" t="s">
        <v>614</v>
      </c>
      <c r="B24" s="313" t="s">
        <v>322</v>
      </c>
      <c r="C24" s="660" t="str">
        <f t="shared" ref="C24:E24" si="48">C42</f>
        <v>建設工事の種類</v>
      </c>
      <c r="D24" s="1224" t="str">
        <f t="shared" si="48"/>
        <v>電気通信工事</v>
      </c>
      <c r="E24" s="1225">
        <f t="shared" si="48"/>
        <v>0</v>
      </c>
      <c r="F24" s="660" t="str">
        <f t="shared" ref="F24:M24" si="49">F42</f>
        <v>建設工事の種類</v>
      </c>
      <c r="G24" s="1224" t="e">
        <f t="shared" ref="G24:H24" si="50">G42</f>
        <v>#REF!</v>
      </c>
      <c r="H24" s="1225">
        <f t="shared" si="50"/>
        <v>0</v>
      </c>
      <c r="I24" s="661" t="str">
        <f t="shared" si="49"/>
        <v>建設工事の種類</v>
      </c>
      <c r="J24" s="1220" t="str">
        <f t="shared" si="49"/>
        <v>電気通信工事</v>
      </c>
      <c r="K24" s="1221"/>
      <c r="L24" s="661" t="str">
        <f t="shared" si="49"/>
        <v>建設工事の種類</v>
      </c>
      <c r="M24" s="1220" t="e">
        <f t="shared" si="49"/>
        <v>#REF!</v>
      </c>
      <c r="N24" s="1221"/>
      <c r="O24" s="1262">
        <f t="shared" ref="O24:Q24" si="51">O42</f>
        <v>0</v>
      </c>
      <c r="P24" s="1247">
        <f t="shared" si="51"/>
        <v>0</v>
      </c>
      <c r="Q24" s="1248">
        <f t="shared" si="51"/>
        <v>0</v>
      </c>
      <c r="R24" s="662"/>
      <c r="S24" s="663"/>
      <c r="T24" s="664"/>
      <c r="U24" s="1262">
        <f t="shared" ref="U24:AI24" si="52">U42</f>
        <v>0</v>
      </c>
      <c r="V24" s="1247">
        <f t="shared" si="52"/>
        <v>0</v>
      </c>
      <c r="W24" s="1248">
        <f t="shared" si="52"/>
        <v>0</v>
      </c>
      <c r="X24" s="1262">
        <f t="shared" si="52"/>
        <v>0</v>
      </c>
      <c r="Y24" s="1247">
        <f t="shared" si="52"/>
        <v>0</v>
      </c>
      <c r="Z24" s="1248">
        <f t="shared" si="52"/>
        <v>0</v>
      </c>
      <c r="AA24" s="661" t="str">
        <f t="shared" si="52"/>
        <v>建設工事の種類</v>
      </c>
      <c r="AB24" s="1220" t="str">
        <f t="shared" si="52"/>
        <v/>
      </c>
      <c r="AC24" s="1221"/>
      <c r="AD24" s="661" t="str">
        <f>AD42</f>
        <v>建設工事の種類</v>
      </c>
      <c r="AE24" s="1220" t="str">
        <f t="shared" si="52"/>
        <v>電気通信工事</v>
      </c>
      <c r="AF24" s="1221"/>
      <c r="AG24" s="660" t="e">
        <f t="shared" si="52"/>
        <v>#REF!</v>
      </c>
      <c r="AH24" s="1224" t="e">
        <f t="shared" si="52"/>
        <v>#REF!</v>
      </c>
      <c r="AI24" s="1225" t="e">
        <f t="shared" si="52"/>
        <v>#REF!</v>
      </c>
      <c r="AJ24" s="662"/>
      <c r="AK24" s="663"/>
      <c r="AL24" s="664"/>
      <c r="AM24" s="1262">
        <f t="shared" ref="AM24:BA24" si="53">AM42</f>
        <v>0</v>
      </c>
      <c r="AN24" s="1247">
        <f t="shared" si="53"/>
        <v>0</v>
      </c>
      <c r="AO24" s="1248">
        <f t="shared" si="53"/>
        <v>0</v>
      </c>
      <c r="AP24" s="1262">
        <f t="shared" si="53"/>
        <v>0</v>
      </c>
      <c r="AQ24" s="1247">
        <f t="shared" si="53"/>
        <v>0</v>
      </c>
      <c r="AR24" s="1248">
        <f t="shared" si="53"/>
        <v>0</v>
      </c>
      <c r="AS24" s="661" t="str">
        <f t="shared" si="53"/>
        <v>建設工事の種類</v>
      </c>
      <c r="AT24" s="1220" t="str">
        <f t="shared" si="53"/>
        <v/>
      </c>
      <c r="AU24" s="1221"/>
      <c r="AV24" s="661" t="str">
        <f t="shared" si="53"/>
        <v>建設工事の種類</v>
      </c>
      <c r="AW24" s="1220" t="str">
        <f t="shared" si="53"/>
        <v>電気通信工事</v>
      </c>
      <c r="AX24" s="1221"/>
      <c r="AY24" s="660" t="e">
        <f t="shared" si="53"/>
        <v>#REF!</v>
      </c>
      <c r="AZ24" s="1224" t="e">
        <f t="shared" si="53"/>
        <v>#REF!</v>
      </c>
      <c r="BA24" s="1225" t="e">
        <f t="shared" si="53"/>
        <v>#REF!</v>
      </c>
      <c r="BB24" s="662"/>
      <c r="BC24" s="663"/>
      <c r="BD24" s="664"/>
      <c r="BE24" s="1262">
        <f t="shared" ref="BE24:BS24" si="54">BE42</f>
        <v>0</v>
      </c>
      <c r="BF24" s="1247">
        <f t="shared" si="54"/>
        <v>0</v>
      </c>
      <c r="BG24" s="1248">
        <f t="shared" si="54"/>
        <v>0</v>
      </c>
      <c r="BH24" s="1262">
        <f t="shared" si="54"/>
        <v>0</v>
      </c>
      <c r="BI24" s="1247">
        <f t="shared" si="54"/>
        <v>0</v>
      </c>
      <c r="BJ24" s="1248">
        <f t="shared" si="54"/>
        <v>0</v>
      </c>
      <c r="BK24" s="661" t="str">
        <f t="shared" si="54"/>
        <v>建設工事の種類</v>
      </c>
      <c r="BL24" s="1220" t="str">
        <f t="shared" si="54"/>
        <v>電気通信工事</v>
      </c>
      <c r="BM24" s="1221"/>
      <c r="BN24" s="661" t="str">
        <f t="shared" si="54"/>
        <v>建設工事の種類</v>
      </c>
      <c r="BO24" s="1220" t="str">
        <f t="shared" si="54"/>
        <v>電気通信工事</v>
      </c>
      <c r="BP24" s="1221"/>
      <c r="BQ24" s="660" t="e">
        <f t="shared" si="54"/>
        <v>#REF!</v>
      </c>
      <c r="BR24" s="1224" t="e">
        <f t="shared" si="54"/>
        <v>#REF!</v>
      </c>
      <c r="BS24" s="1225" t="e">
        <f t="shared" si="54"/>
        <v>#REF!</v>
      </c>
      <c r="BT24" s="662"/>
      <c r="BU24" s="663"/>
      <c r="BV24" s="664"/>
      <c r="BW24" s="1262">
        <f t="shared" ref="BW24:DX24" si="55">BW42</f>
        <v>0</v>
      </c>
      <c r="BX24" s="1247">
        <f t="shared" si="55"/>
        <v>0</v>
      </c>
      <c r="BY24" s="1248">
        <f t="shared" si="55"/>
        <v>0</v>
      </c>
      <c r="BZ24" s="1258"/>
      <c r="CA24" s="1259"/>
      <c r="CB24" s="1260"/>
      <c r="CC24" s="1258"/>
      <c r="CD24" s="1259"/>
      <c r="CE24" s="1260"/>
      <c r="CF24" s="1262">
        <f t="shared" si="55"/>
        <v>0</v>
      </c>
      <c r="CG24" s="1247">
        <f t="shared" si="55"/>
        <v>0</v>
      </c>
      <c r="CH24" s="1248">
        <f t="shared" si="55"/>
        <v>0</v>
      </c>
      <c r="CI24" s="1258"/>
      <c r="CJ24" s="1259"/>
      <c r="CK24" s="1260"/>
      <c r="CL24" s="1258"/>
      <c r="CM24" s="1259"/>
      <c r="CN24" s="1260"/>
      <c r="CO24" s="1262">
        <f t="shared" si="55"/>
        <v>0</v>
      </c>
      <c r="CP24" s="1247">
        <f t="shared" si="55"/>
        <v>0</v>
      </c>
      <c r="CQ24" s="1248">
        <f t="shared" si="55"/>
        <v>0</v>
      </c>
      <c r="CR24" s="1262">
        <f t="shared" ref="CR24:CT24" si="56">CR42</f>
        <v>0</v>
      </c>
      <c r="CS24" s="1247">
        <f t="shared" si="56"/>
        <v>0</v>
      </c>
      <c r="CT24" s="1248">
        <f t="shared" si="56"/>
        <v>0</v>
      </c>
      <c r="CU24" s="1262">
        <f t="shared" si="55"/>
        <v>0</v>
      </c>
      <c r="CV24" s="1247">
        <f t="shared" si="55"/>
        <v>0</v>
      </c>
      <c r="CW24" s="1248">
        <f t="shared" si="55"/>
        <v>0</v>
      </c>
      <c r="CX24" s="1262">
        <f t="shared" ref="CX24:CZ24" si="57">CX42</f>
        <v>0</v>
      </c>
      <c r="CY24" s="1247">
        <f t="shared" si="57"/>
        <v>0</v>
      </c>
      <c r="CZ24" s="1248">
        <f t="shared" si="57"/>
        <v>0</v>
      </c>
      <c r="DA24" s="1262">
        <f t="shared" si="55"/>
        <v>0</v>
      </c>
      <c r="DB24" s="1247">
        <f t="shared" si="55"/>
        <v>0</v>
      </c>
      <c r="DC24" s="1248">
        <f t="shared" si="55"/>
        <v>0</v>
      </c>
      <c r="DD24" s="1262">
        <f t="shared" ref="DD24:DF24" si="58">DD42</f>
        <v>0</v>
      </c>
      <c r="DE24" s="1247">
        <f t="shared" si="58"/>
        <v>0</v>
      </c>
      <c r="DF24" s="1358">
        <f t="shared" si="58"/>
        <v>0</v>
      </c>
      <c r="DG24" s="1262">
        <f t="shared" ref="DG24:DI24" si="59">DG42</f>
        <v>0</v>
      </c>
      <c r="DH24" s="1247">
        <f t="shared" si="59"/>
        <v>0</v>
      </c>
      <c r="DI24" s="1248">
        <f t="shared" si="59"/>
        <v>0</v>
      </c>
      <c r="DJ24" s="1262">
        <f t="shared" si="14"/>
        <v>0</v>
      </c>
      <c r="DK24" s="1247">
        <f t="shared" si="14"/>
        <v>0</v>
      </c>
      <c r="DL24" s="1248">
        <f t="shared" si="14"/>
        <v>0</v>
      </c>
      <c r="DM24" s="1262">
        <f t="shared" si="55"/>
        <v>0</v>
      </c>
      <c r="DN24" s="1247">
        <f t="shared" si="55"/>
        <v>0</v>
      </c>
      <c r="DO24" s="1248">
        <f t="shared" si="55"/>
        <v>0</v>
      </c>
      <c r="DP24" s="1191">
        <f t="shared" si="10"/>
        <v>0</v>
      </c>
      <c r="DQ24" s="1196">
        <f t="shared" si="10"/>
        <v>0</v>
      </c>
      <c r="DR24" s="1197">
        <f t="shared" si="10"/>
        <v>0</v>
      </c>
      <c r="DS24" s="1091" t="str">
        <f t="shared" si="10"/>
        <v>対象ＩＣＴ工種</v>
      </c>
      <c r="DT24" s="1204" t="e">
        <f t="shared" si="10"/>
        <v>#REF!</v>
      </c>
      <c r="DU24" s="1205"/>
      <c r="DV24" s="1262">
        <f t="shared" si="55"/>
        <v>0</v>
      </c>
      <c r="DW24" s="1247">
        <f t="shared" si="55"/>
        <v>0</v>
      </c>
      <c r="DX24" s="1248">
        <f t="shared" si="55"/>
        <v>0</v>
      </c>
      <c r="DY24" s="1258"/>
      <c r="DZ24" s="1259"/>
      <c r="EA24" s="1260"/>
      <c r="EB24" s="1258"/>
      <c r="EC24" s="1259"/>
      <c r="ED24" s="1260"/>
      <c r="EE24" s="1258"/>
      <c r="EF24" s="1259"/>
      <c r="EG24" s="1260"/>
      <c r="EH24" s="662"/>
      <c r="EI24" s="663"/>
      <c r="EJ24" s="664"/>
      <c r="EK24" s="1089"/>
      <c r="EL24" s="1086"/>
      <c r="EM24" s="1087"/>
      <c r="EN24" s="1089"/>
      <c r="EO24" s="1086"/>
      <c r="EP24" s="1087"/>
      <c r="EQ24" s="1089"/>
      <c r="ER24" s="1086"/>
      <c r="ES24" s="1087"/>
      <c r="ET24" s="661" t="str">
        <f t="shared" ref="ET24:FE24" si="60">ET42</f>
        <v>建設工事の種類</v>
      </c>
      <c r="EU24" s="1220" t="str">
        <f t="shared" si="60"/>
        <v>電気通信工事</v>
      </c>
      <c r="EV24" s="1221"/>
      <c r="EW24" s="1262">
        <f t="shared" si="60"/>
        <v>0</v>
      </c>
      <c r="EX24" s="1247">
        <f t="shared" si="60"/>
        <v>0</v>
      </c>
      <c r="EY24" s="1248">
        <f t="shared" si="60"/>
        <v>0</v>
      </c>
      <c r="EZ24" s="1262">
        <f t="shared" si="60"/>
        <v>0</v>
      </c>
      <c r="FA24" s="1247">
        <f t="shared" si="60"/>
        <v>0</v>
      </c>
      <c r="FB24" s="1248">
        <f t="shared" si="60"/>
        <v>0</v>
      </c>
      <c r="FC24" s="1332">
        <f t="shared" si="60"/>
        <v>0</v>
      </c>
      <c r="FD24" s="1247">
        <f t="shared" si="60"/>
        <v>0</v>
      </c>
      <c r="FE24" s="1248">
        <f t="shared" si="60"/>
        <v>0</v>
      </c>
      <c r="FF24" s="1332"/>
      <c r="FG24" s="1247"/>
      <c r="FH24" s="1248"/>
      <c r="FI24" s="1332"/>
      <c r="FJ24" s="1247"/>
      <c r="FK24" s="1248"/>
      <c r="FL24" s="291"/>
    </row>
    <row r="25" spans="1:168" s="25" customFormat="1" ht="38.5" thickBot="1">
      <c r="A25" s="308" t="s">
        <v>614</v>
      </c>
      <c r="B25" s="313" t="s">
        <v>312</v>
      </c>
      <c r="C25" s="665" t="str">
        <f t="shared" ref="C25:E25" si="61">C43</f>
        <v>対象</v>
      </c>
      <c r="D25" s="666" t="str">
        <f t="shared" si="61"/>
        <v>該当件数</v>
      </c>
      <c r="E25" s="667" t="str">
        <f t="shared" si="61"/>
        <v>平均点</v>
      </c>
      <c r="F25" s="665" t="str">
        <f t="shared" ref="F25:H25" si="62">F43</f>
        <v>対象</v>
      </c>
      <c r="G25" s="666" t="str">
        <f t="shared" si="62"/>
        <v>該当件数</v>
      </c>
      <c r="H25" s="667" t="str">
        <f t="shared" si="62"/>
        <v>平均点</v>
      </c>
      <c r="I25" s="665" t="str">
        <f>I43</f>
        <v>項目名</v>
      </c>
      <c r="J25" s="666" t="str">
        <f>J43</f>
        <v>工事①</v>
      </c>
      <c r="K25" s="668" t="str">
        <f>K43</f>
        <v>工事②</v>
      </c>
      <c r="L25" s="665" t="str">
        <f>L43</f>
        <v>表彰区分</v>
      </c>
      <c r="M25" s="1374" t="str">
        <f>M43</f>
        <v>実績</v>
      </c>
      <c r="N25" s="1375"/>
      <c r="O25" s="665" t="str">
        <f>O43</f>
        <v>受賞企業</v>
      </c>
      <c r="P25" s="1374" t="str">
        <f>P43</f>
        <v>企業名</v>
      </c>
      <c r="Q25" s="1375"/>
      <c r="R25" s="669"/>
      <c r="S25" s="670"/>
      <c r="T25" s="671"/>
      <c r="U25" s="665" t="str">
        <f>U43</f>
        <v>項目名</v>
      </c>
      <c r="V25" s="1233" t="str">
        <f>V43</f>
        <v>ユニット数</v>
      </c>
      <c r="W25" s="1234"/>
      <c r="X25" s="665" t="str">
        <f t="shared" ref="X25:Y27" si="63">X43</f>
        <v>項目名</v>
      </c>
      <c r="Y25" s="1233" t="str">
        <f t="shared" si="63"/>
        <v>状況</v>
      </c>
      <c r="Z25" s="1234"/>
      <c r="AA25" s="665" t="str">
        <f t="shared" ref="AA25:AE26" si="64">AA43</f>
        <v>項目名</v>
      </c>
      <c r="AB25" s="666" t="str">
        <f t="shared" si="64"/>
        <v>工事①</v>
      </c>
      <c r="AC25" s="668" t="str">
        <f t="shared" si="64"/>
        <v>工事②</v>
      </c>
      <c r="AD25" s="665" t="str">
        <f t="shared" si="64"/>
        <v>項目名</v>
      </c>
      <c r="AE25" s="1233" t="str">
        <f t="shared" si="64"/>
        <v>実績</v>
      </c>
      <c r="AF25" s="1234"/>
      <c r="AG25" s="665" t="str">
        <f t="shared" ref="AG25:AI26" si="65">AG43</f>
        <v>該当企業</v>
      </c>
      <c r="AH25" s="672" t="str">
        <f t="shared" si="65"/>
        <v>件数</v>
      </c>
      <c r="AI25" s="673" t="str">
        <f t="shared" si="65"/>
        <v>平均点</v>
      </c>
      <c r="AJ25" s="669"/>
      <c r="AK25" s="670"/>
      <c r="AL25" s="671"/>
      <c r="AM25" s="665" t="str">
        <f>AM43</f>
        <v>項目名</v>
      </c>
      <c r="AN25" s="1233" t="str">
        <f>AN43</f>
        <v>ユニット数</v>
      </c>
      <c r="AO25" s="1234"/>
      <c r="AP25" s="665" t="str">
        <f t="shared" ref="AP25:AQ27" si="66">AP43</f>
        <v>項目名</v>
      </c>
      <c r="AQ25" s="1233" t="str">
        <f t="shared" si="66"/>
        <v>状況</v>
      </c>
      <c r="AR25" s="1234"/>
      <c r="AS25" s="665" t="str">
        <f t="shared" ref="AS25:AW26" si="67">AS43</f>
        <v>項目名</v>
      </c>
      <c r="AT25" s="666" t="str">
        <f t="shared" si="67"/>
        <v>工事①</v>
      </c>
      <c r="AU25" s="668" t="str">
        <f t="shared" si="67"/>
        <v>工事②</v>
      </c>
      <c r="AV25" s="665" t="str">
        <f t="shared" si="67"/>
        <v>項目名</v>
      </c>
      <c r="AW25" s="1233" t="str">
        <f t="shared" si="67"/>
        <v>実績</v>
      </c>
      <c r="AX25" s="1234"/>
      <c r="AY25" s="674" t="str">
        <f t="shared" ref="AY25:BA25" si="68">AY43</f>
        <v>該当企業</v>
      </c>
      <c r="AZ25" s="672" t="str">
        <f t="shared" si="68"/>
        <v>件数</v>
      </c>
      <c r="BA25" s="673" t="str">
        <f t="shared" si="68"/>
        <v>平均点</v>
      </c>
      <c r="BB25" s="669"/>
      <c r="BC25" s="670"/>
      <c r="BD25" s="671"/>
      <c r="BE25" s="665" t="str">
        <f>BE43</f>
        <v>項目名</v>
      </c>
      <c r="BF25" s="1233" t="str">
        <f>BF43</f>
        <v>ユニット数</v>
      </c>
      <c r="BG25" s="1234"/>
      <c r="BH25" s="665" t="str">
        <f t="shared" ref="BH25:BI27" si="69">BH43</f>
        <v>項目名</v>
      </c>
      <c r="BI25" s="1233" t="str">
        <f t="shared" si="69"/>
        <v>状況</v>
      </c>
      <c r="BJ25" s="1234"/>
      <c r="BK25" s="665" t="str">
        <f t="shared" ref="BK25:BO26" si="70">BK43</f>
        <v>項目名</v>
      </c>
      <c r="BL25" s="666" t="str">
        <f t="shared" si="70"/>
        <v>工事①</v>
      </c>
      <c r="BM25" s="668" t="str">
        <f t="shared" si="70"/>
        <v>工事②</v>
      </c>
      <c r="BN25" s="665" t="str">
        <f t="shared" si="70"/>
        <v>項目名</v>
      </c>
      <c r="BO25" s="1233" t="str">
        <f t="shared" si="70"/>
        <v>実績</v>
      </c>
      <c r="BP25" s="1234"/>
      <c r="BQ25" s="675" t="str">
        <f t="shared" ref="BQ25:BS25" si="71">BQ43</f>
        <v>該当企業</v>
      </c>
      <c r="BR25" s="672" t="str">
        <f t="shared" si="71"/>
        <v>件数</v>
      </c>
      <c r="BS25" s="673" t="str">
        <f t="shared" si="71"/>
        <v>平均点</v>
      </c>
      <c r="BT25" s="669"/>
      <c r="BU25" s="670"/>
      <c r="BV25" s="671"/>
      <c r="BW25" s="665" t="str">
        <f t="shared" ref="BW25:CW26" si="72">BW43</f>
        <v>項目名</v>
      </c>
      <c r="BX25" s="666" t="str">
        <f t="shared" si="72"/>
        <v>令和３年度</v>
      </c>
      <c r="BY25" s="668" t="str">
        <f t="shared" si="72"/>
        <v>令和４年度</v>
      </c>
      <c r="BZ25" s="669" t="s">
        <v>256</v>
      </c>
      <c r="CA25" s="1263" t="s">
        <v>538</v>
      </c>
      <c r="CB25" s="1264"/>
      <c r="CC25" s="669" t="s">
        <v>256</v>
      </c>
      <c r="CD25" s="1263" t="s">
        <v>261</v>
      </c>
      <c r="CE25" s="1264"/>
      <c r="CF25" s="665" t="str">
        <f t="shared" si="72"/>
        <v>項目名</v>
      </c>
      <c r="CG25" s="666" t="str">
        <f t="shared" si="72"/>
        <v>令和３年度</v>
      </c>
      <c r="CH25" s="668" t="str">
        <f t="shared" si="72"/>
        <v>令和４年度</v>
      </c>
      <c r="CI25" s="669" t="s">
        <v>256</v>
      </c>
      <c r="CJ25" s="1263" t="s">
        <v>261</v>
      </c>
      <c r="CK25" s="1264"/>
      <c r="CL25" s="669" t="s">
        <v>256</v>
      </c>
      <c r="CM25" s="1263" t="s">
        <v>261</v>
      </c>
      <c r="CN25" s="1264"/>
      <c r="CO25" s="665" t="str">
        <f t="shared" si="72"/>
        <v>項目名</v>
      </c>
      <c r="CP25" s="666" t="str">
        <f t="shared" si="72"/>
        <v>令和３年度</v>
      </c>
      <c r="CQ25" s="668" t="str">
        <f t="shared" si="72"/>
        <v>令和４年度</v>
      </c>
      <c r="CR25" s="665" t="str">
        <f t="shared" ref="CR25:CT25" si="73">CR43</f>
        <v>項目名</v>
      </c>
      <c r="CS25" s="666" t="str">
        <f t="shared" si="73"/>
        <v>令和３年度</v>
      </c>
      <c r="CT25" s="668" t="str">
        <f t="shared" si="73"/>
        <v>令和４年度</v>
      </c>
      <c r="CU25" s="665" t="str">
        <f t="shared" si="72"/>
        <v>項目名</v>
      </c>
      <c r="CV25" s="666" t="str">
        <f t="shared" si="72"/>
        <v>令和３年度</v>
      </c>
      <c r="CW25" s="668" t="str">
        <f t="shared" si="72"/>
        <v>令和４年度</v>
      </c>
      <c r="CX25" s="665" t="str">
        <f t="shared" ref="CX25:CZ26" si="74">CX43</f>
        <v>項目名</v>
      </c>
      <c r="CY25" s="666" t="str">
        <f t="shared" si="74"/>
        <v>令和３年度</v>
      </c>
      <c r="CZ25" s="668" t="str">
        <f t="shared" si="74"/>
        <v>令和４年度</v>
      </c>
      <c r="DA25" s="665" t="str">
        <f>DA43</f>
        <v>項目名</v>
      </c>
      <c r="DB25" s="666" t="str">
        <f>DB43</f>
        <v>令和３年度</v>
      </c>
      <c r="DC25" s="668" t="str">
        <f>DC43</f>
        <v>令和４年度</v>
      </c>
      <c r="DD25" s="676" t="str">
        <f>DD43</f>
        <v>対象企業</v>
      </c>
      <c r="DE25" s="666" t="str">
        <f t="shared" ref="DE25:DF25" si="75">DE43</f>
        <v>ボランティア</v>
      </c>
      <c r="DF25" s="676" t="str">
        <f t="shared" si="75"/>
        <v>ﾊｰﾄﾌﾙ</v>
      </c>
      <c r="DG25" s="675" t="str">
        <f>DG43</f>
        <v>第1ｸﾞﾙｰﾌﾟ</v>
      </c>
      <c r="DH25" s="666" t="str">
        <f t="shared" ref="DH25" si="76">DH43</f>
        <v>第2ｸﾞﾙｰﾌﾟ</v>
      </c>
      <c r="DI25" s="667"/>
      <c r="DJ25" s="669" t="str">
        <f>DJ43</f>
        <v>第1ｸﾞﾙｰﾌﾟ</v>
      </c>
      <c r="DK25" s="670" t="str">
        <f>DK43</f>
        <v>第2ｸﾞﾙｰﾌﾟ</v>
      </c>
      <c r="DL25" s="677"/>
      <c r="DM25" s="665" t="str">
        <f>DM43</f>
        <v>項目名</v>
      </c>
      <c r="DN25" s="1233" t="str">
        <f>DN43</f>
        <v>状況</v>
      </c>
      <c r="DO25" s="1234"/>
      <c r="DP25" s="1092" t="str">
        <f t="shared" si="10"/>
        <v>項目名</v>
      </c>
      <c r="DQ25" s="1206" t="str">
        <f t="shared" si="10"/>
        <v>状況</v>
      </c>
      <c r="DR25" s="1207"/>
      <c r="DS25" s="1092" t="str">
        <f t="shared" si="10"/>
        <v>項目名</v>
      </c>
      <c r="DT25" s="1206" t="str">
        <f t="shared" si="10"/>
        <v>実績①</v>
      </c>
      <c r="DU25" s="1207"/>
      <c r="DV25" s="665" t="str">
        <f t="shared" ref="DV25:EB25" si="77">DV43</f>
        <v>項目名</v>
      </c>
      <c r="DW25" s="666" t="str">
        <f t="shared" si="77"/>
        <v>実績①</v>
      </c>
      <c r="DX25" s="668" t="str">
        <f t="shared" si="77"/>
        <v>実績②</v>
      </c>
      <c r="DY25" s="669" t="str">
        <f t="shared" si="77"/>
        <v>項目名</v>
      </c>
      <c r="DZ25" s="670" t="str">
        <f t="shared" si="77"/>
        <v>生年月日</v>
      </c>
      <c r="EA25" s="671" t="str">
        <f t="shared" si="77"/>
        <v>年齢</v>
      </c>
      <c r="EB25" s="1364" t="str">
        <f t="shared" si="77"/>
        <v>項目名</v>
      </c>
      <c r="EC25" s="1365"/>
      <c r="ED25" s="667" t="str">
        <f>ED43</f>
        <v>状況</v>
      </c>
      <c r="EE25" s="665" t="s">
        <v>256</v>
      </c>
      <c r="EF25" s="678" t="s">
        <v>261</v>
      </c>
      <c r="EG25" s="671"/>
      <c r="EH25" s="669"/>
      <c r="EI25" s="670"/>
      <c r="EJ25" s="671"/>
      <c r="EK25" s="669"/>
      <c r="EL25" s="1080"/>
      <c r="EM25" s="1081"/>
      <c r="EN25" s="669"/>
      <c r="EO25" s="1080"/>
      <c r="EP25" s="1081"/>
      <c r="EQ25" s="669"/>
      <c r="ER25" s="1080"/>
      <c r="ES25" s="1081"/>
      <c r="ET25" s="665" t="str">
        <f>ET43</f>
        <v>項目名</v>
      </c>
      <c r="EU25" s="666" t="str">
        <f>EU43</f>
        <v>工事①</v>
      </c>
      <c r="EV25" s="668" t="str">
        <f>EV43</f>
        <v>工事②</v>
      </c>
      <c r="EW25" s="665" t="str">
        <f>EW43</f>
        <v>項目名</v>
      </c>
      <c r="EX25" s="1263" t="str">
        <f>EX43</f>
        <v>状況</v>
      </c>
      <c r="EY25" s="1264"/>
      <c r="EZ25" s="665" t="str">
        <f>EZ43</f>
        <v>項目名</v>
      </c>
      <c r="FA25" s="1263" t="str">
        <f>FA43</f>
        <v>状況</v>
      </c>
      <c r="FB25" s="1264"/>
      <c r="FC25" s="679" t="str">
        <f t="shared" ref="FC25:FD27" si="78">FC43</f>
        <v>項目名</v>
      </c>
      <c r="FD25" s="1263" t="str">
        <f t="shared" si="78"/>
        <v>状況</v>
      </c>
      <c r="FE25" s="1264"/>
      <c r="FF25" s="679"/>
      <c r="FG25" s="1263"/>
      <c r="FH25" s="1264"/>
      <c r="FI25" s="679"/>
      <c r="FJ25" s="1263"/>
      <c r="FK25" s="1264"/>
      <c r="FL25" s="291"/>
    </row>
    <row r="26" spans="1:168" ht="39.75" customHeight="1">
      <c r="A26" s="308" t="s">
        <v>614</v>
      </c>
      <c r="B26" s="288">
        <v>1</v>
      </c>
      <c r="C26" s="680" t="str">
        <f t="shared" ref="C26:E26" si="79">C44</f>
        <v>第1ｸﾞﾙｰﾌﾟ</v>
      </c>
      <c r="D26" s="681" t="str">
        <f t="shared" si="79"/>
        <v/>
      </c>
      <c r="E26" s="682" t="str">
        <f t="shared" si="79"/>
        <v/>
      </c>
      <c r="F26" s="680" t="str">
        <f t="shared" ref="F26:H26" si="80">F44</f>
        <v>第1ｸﾞﾙｰﾌﾟ</v>
      </c>
      <c r="G26" s="683" t="e">
        <f t="shared" si="80"/>
        <v>#REF!</v>
      </c>
      <c r="H26" s="684" t="e">
        <f t="shared" si="80"/>
        <v>#REF!</v>
      </c>
      <c r="I26" s="685" t="str">
        <f t="shared" ref="I26:K29" si="81">I44</f>
        <v>工事名</v>
      </c>
      <c r="J26" s="686" t="str">
        <f t="shared" si="81"/>
        <v>申請なし</v>
      </c>
      <c r="K26" s="687" t="str">
        <f t="shared" si="81"/>
        <v>申請なし</v>
      </c>
      <c r="L26" s="1240" t="e">
        <f>L44</f>
        <v>#REF!</v>
      </c>
      <c r="M26" s="1226" t="e">
        <f>M44</f>
        <v>#REF!</v>
      </c>
      <c r="N26" s="1227"/>
      <c r="O26" s="685" t="s">
        <v>683</v>
      </c>
      <c r="P26" s="688">
        <f>COUNTIF($O$44:$O$53,O26)</f>
        <v>0</v>
      </c>
      <c r="Q26" s="689"/>
      <c r="R26" s="685"/>
      <c r="S26" s="690"/>
      <c r="T26" s="691"/>
      <c r="U26" s="692" t="str">
        <f>U44</f>
        <v>配置なし</v>
      </c>
      <c r="V26" s="1283" t="str">
        <f>V44</f>
        <v/>
      </c>
      <c r="W26" s="1284"/>
      <c r="X26" s="692" t="str">
        <f t="shared" si="63"/>
        <v>配置なし</v>
      </c>
      <c r="Y26" s="1226" t="str">
        <f t="shared" si="63"/>
        <v/>
      </c>
      <c r="Z26" s="1227"/>
      <c r="AA26" s="692" t="str">
        <f t="shared" si="64"/>
        <v>工事名</v>
      </c>
      <c r="AB26" s="690" t="str">
        <f t="shared" si="64"/>
        <v>配置なし</v>
      </c>
      <c r="AC26" s="691" t="str">
        <f t="shared" si="64"/>
        <v/>
      </c>
      <c r="AD26" s="1240" t="str">
        <f t="shared" si="64"/>
        <v>配置なし</v>
      </c>
      <c r="AE26" s="1226" t="str">
        <f t="shared" si="64"/>
        <v/>
      </c>
      <c r="AF26" s="1227"/>
      <c r="AG26" s="693" t="str">
        <f t="shared" si="65"/>
        <v>第1ｸﾞﾙｰﾌﾟ</v>
      </c>
      <c r="AH26" s="694" t="e">
        <f t="shared" si="65"/>
        <v>#REF!</v>
      </c>
      <c r="AI26" s="695" t="e">
        <f t="shared" si="65"/>
        <v>#REF!</v>
      </c>
      <c r="AJ26" s="685"/>
      <c r="AK26" s="690"/>
      <c r="AL26" s="691"/>
      <c r="AM26" s="692" t="str">
        <f>AM44</f>
        <v>配置なし</v>
      </c>
      <c r="AN26" s="1283" t="str">
        <f>AN44</f>
        <v/>
      </c>
      <c r="AO26" s="1284"/>
      <c r="AP26" s="692" t="str">
        <f t="shared" si="66"/>
        <v>配置なし</v>
      </c>
      <c r="AQ26" s="1226" t="str">
        <f t="shared" si="66"/>
        <v/>
      </c>
      <c r="AR26" s="1227"/>
      <c r="AS26" s="692" t="str">
        <f t="shared" si="67"/>
        <v>工事名</v>
      </c>
      <c r="AT26" s="690" t="str">
        <f t="shared" si="67"/>
        <v>配置なし</v>
      </c>
      <c r="AU26" s="691" t="str">
        <f t="shared" si="67"/>
        <v/>
      </c>
      <c r="AV26" s="1240" t="str">
        <f t="shared" si="67"/>
        <v>配置なし</v>
      </c>
      <c r="AW26" s="1226" t="str">
        <f t="shared" si="67"/>
        <v/>
      </c>
      <c r="AX26" s="1227"/>
      <c r="AY26" s="696" t="str">
        <f>AY44</f>
        <v>第1ｸﾞﾙｰﾌﾟ</v>
      </c>
      <c r="AZ26" s="681" t="e">
        <f t="shared" ref="AZ26:BA26" si="82">AZ44</f>
        <v>#REF!</v>
      </c>
      <c r="BA26" s="697" t="e">
        <f t="shared" si="82"/>
        <v>#REF!</v>
      </c>
      <c r="BB26" s="685"/>
      <c r="BC26" s="690"/>
      <c r="BD26" s="691"/>
      <c r="BE26" s="692" t="str">
        <f>BE44</f>
        <v>配置なし</v>
      </c>
      <c r="BF26" s="1283" t="str">
        <f>BF44</f>
        <v/>
      </c>
      <c r="BG26" s="1284"/>
      <c r="BH26" s="692" t="str">
        <f t="shared" si="69"/>
        <v>配置なし</v>
      </c>
      <c r="BI26" s="1226" t="str">
        <f t="shared" si="69"/>
        <v/>
      </c>
      <c r="BJ26" s="1227"/>
      <c r="BK26" s="692" t="str">
        <f t="shared" si="70"/>
        <v>工事名</v>
      </c>
      <c r="BL26" s="690" t="str">
        <f t="shared" si="70"/>
        <v>配置なし</v>
      </c>
      <c r="BM26" s="691" t="str">
        <f t="shared" si="70"/>
        <v/>
      </c>
      <c r="BN26" s="1240" t="str">
        <f t="shared" si="70"/>
        <v>配置なし</v>
      </c>
      <c r="BO26" s="1226" t="str">
        <f t="shared" si="70"/>
        <v/>
      </c>
      <c r="BP26" s="1227"/>
      <c r="BQ26" s="696" t="str">
        <f t="shared" ref="BQ26:BS26" si="83">BQ44</f>
        <v>第1ｸﾞﾙｰﾌﾟ</v>
      </c>
      <c r="BR26" s="681" t="e">
        <f t="shared" si="83"/>
        <v>#REF!</v>
      </c>
      <c r="BS26" s="697" t="e">
        <f t="shared" si="83"/>
        <v>#REF!</v>
      </c>
      <c r="BT26" s="685"/>
      <c r="BU26" s="690"/>
      <c r="BV26" s="691"/>
      <c r="BW26" s="698" t="str">
        <f t="shared" ref="BW26:CF26" si="84">BW44</f>
        <v>協定実績</v>
      </c>
      <c r="BX26" s="699" t="e">
        <f>BX44</f>
        <v>#REF!</v>
      </c>
      <c r="BY26" s="700" t="e">
        <f>BY44</f>
        <v>#REF!</v>
      </c>
      <c r="BZ26" s="685" t="str">
        <f>BZ44</f>
        <v>BCP認定の有無</v>
      </c>
      <c r="CA26" s="1271" t="e">
        <f>CA44</f>
        <v>#REF!</v>
      </c>
      <c r="CB26" s="1272"/>
      <c r="CC26" s="1278" t="s">
        <v>829</v>
      </c>
      <c r="CD26" s="686" t="e">
        <f>IF(CD45="","申請なし",IF(AND(CD45="有",発注者入力シート!$H$7&lt;=CD46),"BCP認定有","BCP認定なし"))</f>
        <v>#REF!</v>
      </c>
      <c r="CE26" s="701"/>
      <c r="CF26" s="698" t="str">
        <f t="shared" si="84"/>
        <v>協定実績</v>
      </c>
      <c r="CG26" s="699" t="e">
        <f>CG44</f>
        <v>#REF!</v>
      </c>
      <c r="CH26" s="700" t="e">
        <f>CH44</f>
        <v>#REF!</v>
      </c>
      <c r="CI26" s="685" t="str">
        <f>CI44</f>
        <v>BCP認定の有無</v>
      </c>
      <c r="CJ26" s="1271" t="e">
        <f>CJ44</f>
        <v>#REF!</v>
      </c>
      <c r="CK26" s="1272"/>
      <c r="CL26" s="1278" t="s">
        <v>829</v>
      </c>
      <c r="CM26" s="686" t="e">
        <f>IF(CM45="","申請なし",IF(AND(CM45="有",発注者入力シート!$H$7&lt;=CM46),"BCP認定有","BCP認定なし"))</f>
        <v>#REF!</v>
      </c>
      <c r="CN26" s="701"/>
      <c r="CO26" s="1278" t="str">
        <f t="shared" si="72"/>
        <v>業務名</v>
      </c>
      <c r="CP26" s="1235" t="e">
        <f>CP44</f>
        <v>#REF!</v>
      </c>
      <c r="CQ26" s="1275" t="e">
        <f>CQ44</f>
        <v>#REF!</v>
      </c>
      <c r="CR26" s="1281" t="str">
        <f t="shared" ref="CR26" si="85">CR44</f>
        <v>第1ｸﾞﾙｰﾌﾟ</v>
      </c>
      <c r="CS26" s="702" t="e">
        <f>CS45</f>
        <v>#REF!</v>
      </c>
      <c r="CT26" s="700" t="e">
        <f>CT45</f>
        <v>#REF!</v>
      </c>
      <c r="CU26" s="1278" t="str">
        <f t="shared" ref="CU26" si="86">CU44</f>
        <v>業務名</v>
      </c>
      <c r="CV26" s="1235" t="e">
        <f>CV44</f>
        <v>#REF!</v>
      </c>
      <c r="CW26" s="1275" t="e">
        <f>CW44</f>
        <v>#REF!</v>
      </c>
      <c r="CX26" s="1340" t="str">
        <f t="shared" si="74"/>
        <v>第1ｸﾞﾙｰﾌﾟ</v>
      </c>
      <c r="CY26" s="702" t="e">
        <f>CY45</f>
        <v>#REF!</v>
      </c>
      <c r="CZ26" s="700" t="e">
        <f>CZ45</f>
        <v>#REF!</v>
      </c>
      <c r="DA26" s="692" t="str">
        <f t="shared" ref="DA26:DC27" si="87">DA44</f>
        <v>ボランティア活動内容</v>
      </c>
      <c r="DB26" s="690" t="e">
        <f t="shared" si="87"/>
        <v>#REF!</v>
      </c>
      <c r="DC26" s="691" t="e">
        <f t="shared" si="87"/>
        <v>#REF!</v>
      </c>
      <c r="DD26" s="703" t="s">
        <v>714</v>
      </c>
      <c r="DE26" s="704" t="str">
        <f>IF(DE44="有",DE44&amp;"("&amp;DE48&amp;"人)",DE44)</f>
        <v>申請なし</v>
      </c>
      <c r="DF26" s="705" t="str">
        <f>IF(DF44="有",DF44&amp;"("&amp;DF48&amp;"人)",DF44)</f>
        <v>申請なし</v>
      </c>
      <c r="DG26" s="1354"/>
      <c r="DH26" s="1355"/>
      <c r="DI26" s="1356"/>
      <c r="DJ26" s="706" t="str">
        <f>DJ44</f>
        <v>雇用①</v>
      </c>
      <c r="DK26" s="707" t="str">
        <f t="shared" ref="DK26:DK29" si="88">DK44</f>
        <v>雇用①</v>
      </c>
      <c r="DL26" s="708"/>
      <c r="DM26" s="692" t="str">
        <f>DM44</f>
        <v>認定有無</v>
      </c>
      <c r="DN26" s="1226" t="e">
        <f>DN44</f>
        <v>#REF!</v>
      </c>
      <c r="DO26" s="1227"/>
      <c r="DP26" s="1093" t="str">
        <f>DP44</f>
        <v>確約書の提出</v>
      </c>
      <c r="DQ26" s="1344" t="e">
        <f>DQ44</f>
        <v>#REF!</v>
      </c>
      <c r="DR26" s="1345"/>
      <c r="DS26" s="1094" t="str">
        <f t="shared" si="10"/>
        <v>工事名</v>
      </c>
      <c r="DT26" s="1344" t="e">
        <f>DT44</f>
        <v>#REF!</v>
      </c>
      <c r="DU26" s="1345"/>
      <c r="DV26" s="1240" t="e">
        <f>DV44</f>
        <v>#REF!</v>
      </c>
      <c r="DW26" s="1226" t="e">
        <f>DW44</f>
        <v>#REF!</v>
      </c>
      <c r="DX26" s="1227" t="e">
        <f>DX44</f>
        <v>#REF!</v>
      </c>
      <c r="DY26" s="685" t="str">
        <f t="shared" ref="DY26:EA27" si="89">DY44</f>
        <v>技術者①</v>
      </c>
      <c r="DZ26" s="1072" t="e">
        <f t="shared" si="89"/>
        <v>#REF!</v>
      </c>
      <c r="EA26" s="709" t="e">
        <f t="shared" si="89"/>
        <v>#REF!</v>
      </c>
      <c r="EB26" s="1340" t="s">
        <v>648</v>
      </c>
      <c r="EC26" s="1341"/>
      <c r="ED26" s="710">
        <f>COUNTA(EC44,EC46,EC48)-COUNTBLANK(EC44)-COUNTBLANK(EC46)-COUNTBLANK(EC48)</f>
        <v>3</v>
      </c>
      <c r="EE26" s="685" t="str">
        <f t="shared" ref="EE26:EF26" si="90">EE44</f>
        <v>配置の有無</v>
      </c>
      <c r="EF26" s="690" t="e">
        <f t="shared" si="90"/>
        <v>#REF!</v>
      </c>
      <c r="EG26" s="691"/>
      <c r="EH26" s="685"/>
      <c r="EI26" s="690"/>
      <c r="EJ26" s="691"/>
      <c r="EK26" s="1082"/>
      <c r="EL26" s="1076"/>
      <c r="EM26" s="1077"/>
      <c r="EN26" s="1082"/>
      <c r="EO26" s="1076"/>
      <c r="EP26" s="1077"/>
      <c r="EQ26" s="1082"/>
      <c r="ER26" s="1076"/>
      <c r="ES26" s="1077"/>
      <c r="ET26" s="692" t="str">
        <f t="shared" ref="ET26:EX27" si="91">ET44</f>
        <v>工事名</v>
      </c>
      <c r="EU26" s="690" t="str">
        <f t="shared" si="91"/>
        <v>申請なし</v>
      </c>
      <c r="EV26" s="691" t="str">
        <f t="shared" si="91"/>
        <v>申請なし</v>
      </c>
      <c r="EW26" s="692" t="str">
        <f t="shared" si="91"/>
        <v>住所</v>
      </c>
      <c r="EX26" s="1226" t="e">
        <f t="shared" si="91"/>
        <v>#REF!</v>
      </c>
      <c r="EY26" s="1227"/>
      <c r="EZ26" s="692" t="str">
        <f t="shared" ref="EZ26:FA28" si="92">EZ44</f>
        <v>営業所住所</v>
      </c>
      <c r="FA26" s="1226" t="e">
        <f t="shared" si="92"/>
        <v>#REF!</v>
      </c>
      <c r="FB26" s="1227"/>
      <c r="FC26" s="692" t="str">
        <f t="shared" si="78"/>
        <v>拠点名1</v>
      </c>
      <c r="FD26" s="1226" t="e">
        <f t="shared" si="78"/>
        <v>#REF!</v>
      </c>
      <c r="FE26" s="1227"/>
      <c r="FF26" s="692"/>
      <c r="FG26" s="1226"/>
      <c r="FH26" s="1227"/>
      <c r="FI26" s="692"/>
      <c r="FJ26" s="1226"/>
      <c r="FK26" s="1227"/>
      <c r="FL26" s="291"/>
    </row>
    <row r="27" spans="1:168" ht="33.75" customHeight="1">
      <c r="A27" s="308" t="s">
        <v>614</v>
      </c>
      <c r="B27" s="288">
        <v>2</v>
      </c>
      <c r="C27" s="711" t="str">
        <f t="shared" ref="C27:E27" si="93">C45</f>
        <v>第2ｸﾞﾙｰﾌﾟ</v>
      </c>
      <c r="D27" s="712" t="str">
        <f>D45</f>
        <v/>
      </c>
      <c r="E27" s="713" t="str">
        <f t="shared" si="93"/>
        <v/>
      </c>
      <c r="F27" s="711" t="str">
        <f t="shared" ref="F27:H27" si="94">F45</f>
        <v>第2ｸﾞﾙｰﾌﾟ</v>
      </c>
      <c r="G27" s="714" t="e">
        <f t="shared" si="94"/>
        <v>#REF!</v>
      </c>
      <c r="H27" s="715" t="e">
        <f t="shared" si="94"/>
        <v>#REF!</v>
      </c>
      <c r="I27" s="716" t="str">
        <f t="shared" si="81"/>
        <v>発注機関</v>
      </c>
      <c r="J27" s="717" t="str">
        <f t="shared" si="81"/>
        <v/>
      </c>
      <c r="K27" s="718" t="str">
        <f t="shared" si="81"/>
        <v/>
      </c>
      <c r="L27" s="1241"/>
      <c r="M27" s="1228"/>
      <c r="N27" s="1229"/>
      <c r="O27" s="716" t="s">
        <v>684</v>
      </c>
      <c r="P27" s="719">
        <f>COUNTIF($O$44:$O$53,O27)</f>
        <v>0</v>
      </c>
      <c r="Q27" s="720"/>
      <c r="R27" s="716"/>
      <c r="S27" s="721"/>
      <c r="T27" s="722"/>
      <c r="U27" s="723"/>
      <c r="V27" s="724"/>
      <c r="W27" s="725"/>
      <c r="X27" s="726" t="str">
        <f t="shared" si="63"/>
        <v/>
      </c>
      <c r="Y27" s="1230" t="str">
        <f t="shared" si="63"/>
        <v/>
      </c>
      <c r="Z27" s="1231"/>
      <c r="AA27" s="716" t="str">
        <f t="shared" ref="AA27:AC29" si="95">AA45</f>
        <v>発注機関</v>
      </c>
      <c r="AB27" s="721" t="str">
        <f t="shared" si="95"/>
        <v/>
      </c>
      <c r="AC27" s="722" t="str">
        <f t="shared" si="95"/>
        <v/>
      </c>
      <c r="AD27" s="1241"/>
      <c r="AE27" s="1228"/>
      <c r="AF27" s="1229"/>
      <c r="AG27" s="727" t="str">
        <f t="shared" ref="AG27:AI27" si="96">AG45</f>
        <v>第2ｸﾞﾙｰﾌﾟ</v>
      </c>
      <c r="AH27" s="728" t="e">
        <f t="shared" si="96"/>
        <v>#REF!</v>
      </c>
      <c r="AI27" s="729" t="e">
        <f t="shared" si="96"/>
        <v>#REF!</v>
      </c>
      <c r="AJ27" s="716"/>
      <c r="AK27" s="721"/>
      <c r="AL27" s="722"/>
      <c r="AM27" s="730"/>
      <c r="AN27" s="724"/>
      <c r="AO27" s="725"/>
      <c r="AP27" s="726" t="str">
        <f t="shared" si="66"/>
        <v/>
      </c>
      <c r="AQ27" s="1230" t="str">
        <f t="shared" si="66"/>
        <v/>
      </c>
      <c r="AR27" s="1231"/>
      <c r="AS27" s="716" t="str">
        <f t="shared" ref="AS27:AU29" si="97">AS45</f>
        <v>発注機関</v>
      </c>
      <c r="AT27" s="721" t="str">
        <f t="shared" si="97"/>
        <v/>
      </c>
      <c r="AU27" s="722" t="str">
        <f t="shared" si="97"/>
        <v/>
      </c>
      <c r="AV27" s="1241"/>
      <c r="AW27" s="1228"/>
      <c r="AX27" s="1229"/>
      <c r="AY27" s="731" t="str">
        <f t="shared" ref="AY27:BA27" si="98">AY45</f>
        <v>第2ｸﾞﾙｰﾌﾟ</v>
      </c>
      <c r="AZ27" s="728" t="e">
        <f t="shared" si="98"/>
        <v>#REF!</v>
      </c>
      <c r="BA27" s="732" t="e">
        <f t="shared" si="98"/>
        <v>#REF!</v>
      </c>
      <c r="BB27" s="716"/>
      <c r="BC27" s="721"/>
      <c r="BD27" s="722"/>
      <c r="BE27" s="730"/>
      <c r="BF27" s="724"/>
      <c r="BG27" s="725"/>
      <c r="BH27" s="726" t="str">
        <f t="shared" si="69"/>
        <v/>
      </c>
      <c r="BI27" s="1230" t="str">
        <f t="shared" si="69"/>
        <v/>
      </c>
      <c r="BJ27" s="1231"/>
      <c r="BK27" s="716" t="str">
        <f t="shared" ref="BK27:BM29" si="99">BK45</f>
        <v>発注機関</v>
      </c>
      <c r="BL27" s="721" t="str">
        <f t="shared" si="99"/>
        <v/>
      </c>
      <c r="BM27" s="722" t="str">
        <f t="shared" si="99"/>
        <v/>
      </c>
      <c r="BN27" s="1241"/>
      <c r="BO27" s="1228"/>
      <c r="BP27" s="1229"/>
      <c r="BQ27" s="731" t="str">
        <f t="shared" ref="BQ27:BS27" si="100">BQ45</f>
        <v>第2ｸﾞﾙｰﾌﾟ</v>
      </c>
      <c r="BR27" s="728" t="e">
        <f t="shared" si="100"/>
        <v>#REF!</v>
      </c>
      <c r="BS27" s="732" t="e">
        <f t="shared" si="100"/>
        <v>#REF!</v>
      </c>
      <c r="BT27" s="716"/>
      <c r="BU27" s="721"/>
      <c r="BV27" s="722"/>
      <c r="BW27" s="730"/>
      <c r="BX27" s="733"/>
      <c r="BY27" s="734"/>
      <c r="BZ27" s="716" t="str">
        <f>BZ45</f>
        <v>認定年月日</v>
      </c>
      <c r="CA27" s="1177" t="e">
        <f>CA45</f>
        <v>#REF!</v>
      </c>
      <c r="CB27" s="1273"/>
      <c r="CC27" s="1280"/>
      <c r="CD27" s="735" t="e">
        <f>IF(CD47="","申請なし",IF(CD47="有",#REF!&amp;CHAR(10)&amp;"実績あり",#REF!&amp;CHAR(10)&amp;"実績なし"))</f>
        <v>#REF!</v>
      </c>
      <c r="CE27" s="736" t="e">
        <f>IF(CE47="","申請なし",IF(CE47="有",#REF!&amp;CHAR(10)&amp;"実績あり",#REF!&amp;CHAR(10)&amp;"実績なし"))</f>
        <v>#REF!</v>
      </c>
      <c r="CF27" s="730"/>
      <c r="CG27" s="733"/>
      <c r="CH27" s="734"/>
      <c r="CI27" s="716" t="str">
        <f>CI45</f>
        <v>認定年月日</v>
      </c>
      <c r="CJ27" s="1177" t="e">
        <f>CJ45</f>
        <v>#REF!</v>
      </c>
      <c r="CK27" s="1273"/>
      <c r="CL27" s="1280"/>
      <c r="CM27" s="735" t="e">
        <f>IF(CM47="","申請なし",IF(CM47="有",#REF!&amp;CHAR(10)&amp;"実績あり",#REF!&amp;CHAR(10)&amp;"実績なし"))</f>
        <v>#REF!</v>
      </c>
      <c r="CN27" s="736" t="e">
        <f>IF(CN47="","申請なし",IF(CN47="有",#REF!&amp;CHAR(10)&amp;"実績あり",#REF!&amp;CHAR(10)&amp;"実績なし"))</f>
        <v>#REF!</v>
      </c>
      <c r="CO27" s="1279"/>
      <c r="CP27" s="1236"/>
      <c r="CQ27" s="1276"/>
      <c r="CR27" s="1282"/>
      <c r="CS27" s="737" t="e">
        <f>IF(CS45="申請なし","",CS46&amp;CS48-CS47+1&amp;"日")</f>
        <v>#REF!</v>
      </c>
      <c r="CT27" s="738" t="e">
        <f>IF(CT45="申請なし","",CT46&amp;CT48-CT47+1&amp;"日")</f>
        <v>#REF!</v>
      </c>
      <c r="CU27" s="1279"/>
      <c r="CV27" s="1236"/>
      <c r="CW27" s="1276"/>
      <c r="CX27" s="1360"/>
      <c r="CY27" s="739" t="e">
        <f>IF(CY45="申請なし","",CY46&amp;"")</f>
        <v>#REF!</v>
      </c>
      <c r="CZ27" s="740" t="e">
        <f>IF(CZ45="申請なし","",CZ46&amp;"")</f>
        <v>#REF!</v>
      </c>
      <c r="DA27" s="726" t="e">
        <f t="shared" si="87"/>
        <v>#REF!</v>
      </c>
      <c r="DB27" s="741" t="e">
        <f t="shared" si="87"/>
        <v>#REF!</v>
      </c>
      <c r="DC27" s="742" t="e">
        <f t="shared" si="87"/>
        <v>#REF!</v>
      </c>
      <c r="DD27" s="743" t="s">
        <v>713</v>
      </c>
      <c r="DE27" s="744" t="str">
        <f>IF(DE44="無","",DE49)</f>
        <v/>
      </c>
      <c r="DF27" s="745" t="str">
        <f>IF(DF44="無","",DF49)</f>
        <v/>
      </c>
      <c r="DG27" s="746"/>
      <c r="DH27" s="747"/>
      <c r="DI27" s="748"/>
      <c r="DJ27" s="749" t="e">
        <f t="shared" ref="DJ27" si="101">DJ45</f>
        <v>#REF!</v>
      </c>
      <c r="DK27" s="750" t="e">
        <f t="shared" si="88"/>
        <v>#REF!</v>
      </c>
      <c r="DL27" s="751"/>
      <c r="DM27" s="730"/>
      <c r="DN27" s="724"/>
      <c r="DO27" s="725"/>
      <c r="DP27" s="724"/>
      <c r="DQ27" s="724"/>
      <c r="DR27" s="724"/>
      <c r="DS27" s="726" t="str">
        <f t="shared" si="10"/>
        <v>発注機関</v>
      </c>
      <c r="DT27" s="1346" t="e">
        <f t="shared" si="10"/>
        <v>#REF!</v>
      </c>
      <c r="DU27" s="1347"/>
      <c r="DV27" s="1241"/>
      <c r="DW27" s="1228"/>
      <c r="DX27" s="1229"/>
      <c r="DY27" s="716" t="str">
        <f t="shared" si="89"/>
        <v>技術者②</v>
      </c>
      <c r="DZ27" s="741" t="e">
        <f t="shared" si="89"/>
        <v>#REF!</v>
      </c>
      <c r="EA27" s="752" t="e">
        <f t="shared" si="89"/>
        <v>#REF!</v>
      </c>
      <c r="EB27" s="1342" t="s">
        <v>649</v>
      </c>
      <c r="EC27" s="1343"/>
      <c r="ED27" s="753">
        <f>COUNTIF(ED44,"保有")+COUNTIF(ED46,"保有")+COUNTIF(ED48,"保有")</f>
        <v>0</v>
      </c>
      <c r="EE27" s="723"/>
      <c r="EF27" s="754"/>
      <c r="EG27" s="755"/>
      <c r="EH27" s="716"/>
      <c r="EI27" s="721"/>
      <c r="EJ27" s="722"/>
      <c r="EK27" s="1083"/>
      <c r="EL27" s="1078"/>
      <c r="EM27" s="1079"/>
      <c r="EN27" s="1083"/>
      <c r="EO27" s="1078"/>
      <c r="EP27" s="1079"/>
      <c r="EQ27" s="1083"/>
      <c r="ER27" s="1078"/>
      <c r="ES27" s="1079"/>
      <c r="ET27" s="726" t="str">
        <f t="shared" si="91"/>
        <v>発注機関</v>
      </c>
      <c r="EU27" s="721" t="str">
        <f t="shared" si="91"/>
        <v/>
      </c>
      <c r="EV27" s="722" t="str">
        <f t="shared" si="91"/>
        <v/>
      </c>
      <c r="EW27" s="726" t="str">
        <f t="shared" si="91"/>
        <v>種類</v>
      </c>
      <c r="EX27" s="1228" t="e">
        <f t="shared" si="91"/>
        <v>#REF!</v>
      </c>
      <c r="EY27" s="1229"/>
      <c r="EZ27" s="726" t="str">
        <f t="shared" si="92"/>
        <v>営業所種類</v>
      </c>
      <c r="FA27" s="1228" t="e">
        <f t="shared" si="92"/>
        <v>#REF!</v>
      </c>
      <c r="FB27" s="1229"/>
      <c r="FC27" s="1241" t="str">
        <f t="shared" si="78"/>
        <v>所在地1</v>
      </c>
      <c r="FD27" s="1228" t="e">
        <f t="shared" si="78"/>
        <v>#REF!</v>
      </c>
      <c r="FE27" s="1229"/>
      <c r="FF27" s="1241"/>
      <c r="FG27" s="1228"/>
      <c r="FH27" s="1229"/>
      <c r="FI27" s="1241"/>
      <c r="FJ27" s="1228"/>
      <c r="FK27" s="1229"/>
      <c r="FL27" s="291"/>
    </row>
    <row r="28" spans="1:168" ht="39" customHeight="1">
      <c r="A28" s="308" t="s">
        <v>614</v>
      </c>
      <c r="B28" s="288">
        <v>3</v>
      </c>
      <c r="C28" s="756" t="str">
        <f>C44</f>
        <v>第1ｸﾞﾙｰﾌﾟ</v>
      </c>
      <c r="D28" s="757"/>
      <c r="E28" s="729" t="str">
        <f>IF(D26="","",IF(E26&lt;70,0,IF(D26&gt;1,HLOOKUP(E26,発注者入力シート!$AM$3:$AV$5,2)*3/5,IF(D26=1,HLOOKUP(E26,発注者入力シート!$AM$3:$AV$5,3)*3/5,""))))</f>
        <v/>
      </c>
      <c r="F28" s="756" t="str">
        <f>F44</f>
        <v>第1ｸﾞﾙｰﾌﾟ</v>
      </c>
      <c r="G28" s="757"/>
      <c r="H28" s="729" t="e">
        <f>IF(G26="","",IF(H26&lt;70,0,IF(G26&gt;1,HLOOKUP(H26,発注者入力シート!$AM$3:$AV$5,2)*3/5,IF(G26=1,HLOOKUP(H26,発注者入力シート!$AM$3:$AV$5,3)*3/5,""))))</f>
        <v>#REF!</v>
      </c>
      <c r="I28" s="716" t="str">
        <f t="shared" si="81"/>
        <v>工事種別</v>
      </c>
      <c r="J28" s="717" t="str">
        <f t="shared" si="81"/>
        <v/>
      </c>
      <c r="K28" s="718" t="str">
        <f t="shared" si="81"/>
        <v/>
      </c>
      <c r="L28" s="1241"/>
      <c r="M28" s="1228" t="e">
        <f>IF(M45="無","",M46)</f>
        <v>#REF!</v>
      </c>
      <c r="N28" s="1229"/>
      <c r="O28" s="716" t="s">
        <v>703</v>
      </c>
      <c r="P28" s="758">
        <f>P26+P27</f>
        <v>0</v>
      </c>
      <c r="Q28" s="720"/>
      <c r="R28" s="716"/>
      <c r="S28" s="721"/>
      <c r="T28" s="722"/>
      <c r="U28" s="759"/>
      <c r="V28" s="760"/>
      <c r="W28" s="761"/>
      <c r="X28" s="762"/>
      <c r="Y28" s="762"/>
      <c r="Z28" s="762"/>
      <c r="AA28" s="726" t="str">
        <f t="shared" si="95"/>
        <v>施工場所</v>
      </c>
      <c r="AB28" s="721" t="str">
        <f t="shared" si="95"/>
        <v/>
      </c>
      <c r="AC28" s="722" t="str">
        <f t="shared" si="95"/>
        <v/>
      </c>
      <c r="AD28" s="1241"/>
      <c r="AE28" s="1228"/>
      <c r="AF28" s="1229"/>
      <c r="AG28" s="756" t="str">
        <f>AG44</f>
        <v>第1ｸﾞﾙｰﾌﾟ</v>
      </c>
      <c r="AH28" s="757"/>
      <c r="AI28" s="729" t="e">
        <f>IF(AH26="","",IF(AI26&lt;70,0,IF(AH26&gt;1,HLOOKUP(AI26,発注者入力シート!$AM$3:$AV$5,2)*2/5,IF(AH26=1,HLOOKUP(AI26,発注者入力シート!$AM$3:$AV$5,3)*2/5,""))))</f>
        <v>#REF!</v>
      </c>
      <c r="AJ28" s="716"/>
      <c r="AK28" s="721"/>
      <c r="AL28" s="722"/>
      <c r="AM28" s="759"/>
      <c r="AN28" s="760"/>
      <c r="AO28" s="761"/>
      <c r="AP28" s="762"/>
      <c r="AQ28" s="762"/>
      <c r="AR28" s="762"/>
      <c r="AS28" s="726" t="str">
        <f t="shared" si="97"/>
        <v>施工場所</v>
      </c>
      <c r="AT28" s="721" t="str">
        <f t="shared" si="97"/>
        <v/>
      </c>
      <c r="AU28" s="722" t="str">
        <f t="shared" si="97"/>
        <v/>
      </c>
      <c r="AV28" s="1241"/>
      <c r="AW28" s="1228"/>
      <c r="AX28" s="1229"/>
      <c r="AY28" s="756" t="str">
        <f>AY44</f>
        <v>第1ｸﾞﾙｰﾌﾟ</v>
      </c>
      <c r="AZ28" s="757"/>
      <c r="BA28" s="729" t="e">
        <f>IF(AZ26="","",IF(BA26&lt;70,0,IF(AZ26&gt;1,HLOOKUP(BA26,発注者入力シート!$AM$3:$AV$5,2)*2/5,IF(AZ26=1,HLOOKUP(BA26,発注者入力シート!$AM$3:$AV$5,3)*2/5,""))))</f>
        <v>#REF!</v>
      </c>
      <c r="BB28" s="716"/>
      <c r="BC28" s="721"/>
      <c r="BD28" s="722"/>
      <c r="BE28" s="759"/>
      <c r="BF28" s="760"/>
      <c r="BG28" s="761"/>
      <c r="BH28" s="762"/>
      <c r="BI28" s="762"/>
      <c r="BJ28" s="762"/>
      <c r="BK28" s="726" t="str">
        <f t="shared" si="99"/>
        <v>施工場所</v>
      </c>
      <c r="BL28" s="721" t="str">
        <f t="shared" si="99"/>
        <v/>
      </c>
      <c r="BM28" s="722" t="str">
        <f t="shared" si="99"/>
        <v/>
      </c>
      <c r="BN28" s="1241"/>
      <c r="BO28" s="1228"/>
      <c r="BP28" s="1229"/>
      <c r="BQ28" s="756" t="str">
        <f>BQ44</f>
        <v>第1ｸﾞﾙｰﾌﾟ</v>
      </c>
      <c r="BR28" s="757"/>
      <c r="BS28" s="729" t="e">
        <f>IF(BR26="","",IF(BS26&lt;70,0,IF(BR26&gt;1,HLOOKUP(BS26,発注者入力シート!$AM$3:$AV$5,2)*2/5,IF(BR26=1,HLOOKUP(BS26,発注者入力シート!$AM$3:$AV$5,3)*2/5,""))))</f>
        <v>#REF!</v>
      </c>
      <c r="BT28" s="716"/>
      <c r="BU28" s="721"/>
      <c r="BV28" s="722"/>
      <c r="BW28" s="759"/>
      <c r="BX28" s="763"/>
      <c r="BY28" s="764"/>
      <c r="BZ28" s="716" t="str">
        <f>BZ46</f>
        <v>有効期限</v>
      </c>
      <c r="CA28" s="1177" t="e">
        <f>CA46</f>
        <v>#REF!</v>
      </c>
      <c r="CB28" s="1273"/>
      <c r="CC28" s="1288" t="s">
        <v>831</v>
      </c>
      <c r="CD28" s="735" t="e">
        <f>IF(CD50="","申請なし",IF(AND(CD50="有",発注者入力シート!$H$7&lt;=CD51),"BCP認定有","BCP認定なし"))</f>
        <v>#REF!</v>
      </c>
      <c r="CE28" s="736"/>
      <c r="CF28" s="759"/>
      <c r="CG28" s="763"/>
      <c r="CH28" s="764"/>
      <c r="CI28" s="716" t="str">
        <f>CI46</f>
        <v>有効期限</v>
      </c>
      <c r="CJ28" s="1177" t="e">
        <f>CJ46</f>
        <v>#REF!</v>
      </c>
      <c r="CK28" s="1273"/>
      <c r="CL28" s="1288" t="s">
        <v>831</v>
      </c>
      <c r="CM28" s="735" t="e">
        <f>IF(CM50="","申請なし",IF(AND(CM50="有",発注者入力シート!$H$7&lt;=CM51),"BCP認定有","BCP認定なし"))</f>
        <v>#REF!</v>
      </c>
      <c r="CN28" s="736"/>
      <c r="CO28" s="1280"/>
      <c r="CP28" s="1237"/>
      <c r="CQ28" s="1277"/>
      <c r="CR28" s="1359" t="str">
        <f>CR50</f>
        <v>第2ｸﾞﾙｰﾌﾟ</v>
      </c>
      <c r="CS28" s="721" t="e">
        <f>CS51</f>
        <v>#REF!</v>
      </c>
      <c r="CT28" s="722" t="e">
        <f>CT51</f>
        <v>#REF!</v>
      </c>
      <c r="CU28" s="1280"/>
      <c r="CV28" s="1237"/>
      <c r="CW28" s="1277"/>
      <c r="CX28" s="1241" t="str">
        <f>CX51</f>
        <v>第2ｸﾞﾙｰﾌﾟ</v>
      </c>
      <c r="CY28" s="721" t="e">
        <f>CY52</f>
        <v>#REF!</v>
      </c>
      <c r="CZ28" s="722" t="e">
        <f>CZ52</f>
        <v>#REF!</v>
      </c>
      <c r="DA28" s="726" t="e">
        <f>DA47&amp;CHAR(10)&amp;DA48</f>
        <v>#REF!</v>
      </c>
      <c r="DB28" s="765" t="e">
        <f>IF(OR(DB44="",,DB44="申請なし"),"","参加"&amp;DB47&amp;"人"&amp;CHAR(10)&amp;"従業員"&amp;DB48&amp;"人")</f>
        <v>#REF!</v>
      </c>
      <c r="DC28" s="766" t="e">
        <f>IF(OR(DC44="",DC44="申請なし"),"","参加"&amp;DC47&amp;"人"&amp;CHAR(10)&amp;"従業員"&amp;DC48&amp;"人")</f>
        <v>#REF!</v>
      </c>
      <c r="DD28" s="767" t="s">
        <v>706</v>
      </c>
      <c r="DE28" s="744" t="str">
        <f>IF(DE50="有",DE50&amp;"("&amp;DE54&amp;"人)",DE50)</f>
        <v>申請なし</v>
      </c>
      <c r="DF28" s="768" t="str">
        <f>IF(DF50="有",DF50&amp;"("&amp;DF54&amp;"人)",DF50)</f>
        <v>申請なし</v>
      </c>
      <c r="DG28" s="1348" t="s">
        <v>715</v>
      </c>
      <c r="DH28" s="1349"/>
      <c r="DI28" s="1350"/>
      <c r="DJ28" s="749" t="str">
        <f t="shared" ref="DJ28" si="102">DJ46</f>
        <v>雇用②</v>
      </c>
      <c r="DK28" s="750" t="str">
        <f t="shared" si="88"/>
        <v>雇用②</v>
      </c>
      <c r="DL28" s="751"/>
      <c r="DM28" s="759"/>
      <c r="DN28" s="760"/>
      <c r="DO28" s="761"/>
      <c r="DP28" s="760"/>
      <c r="DQ28" s="760"/>
      <c r="DR28" s="760"/>
      <c r="DS28" s="726" t="str">
        <f t="shared" si="10"/>
        <v>ＩＣＴ工種</v>
      </c>
      <c r="DT28" s="1346" t="e">
        <f t="shared" si="10"/>
        <v>#REF!</v>
      </c>
      <c r="DU28" s="1347"/>
      <c r="DV28" s="1241"/>
      <c r="DW28" s="1228"/>
      <c r="DX28" s="1229"/>
      <c r="DY28" s="716" t="str">
        <f>DY46</f>
        <v>技術者③</v>
      </c>
      <c r="DZ28" s="741" t="e">
        <f>DZ46</f>
        <v>#REF!</v>
      </c>
      <c r="EA28" s="752" t="e">
        <f>EA46</f>
        <v>#REF!</v>
      </c>
      <c r="EB28" s="1342" t="s">
        <v>650</v>
      </c>
      <c r="EC28" s="1343"/>
      <c r="ED28" s="753">
        <f>COUNTIF(ED44,"リース契約")+COUNTIF(ED46,"リース契約")+COUNTIF(ED48,"リース契約")</f>
        <v>0</v>
      </c>
      <c r="EE28" s="769"/>
      <c r="EF28" s="763"/>
      <c r="EG28" s="764"/>
      <c r="EH28" s="716"/>
      <c r="EI28" s="721"/>
      <c r="EJ28" s="722"/>
      <c r="EK28" s="1083"/>
      <c r="EL28" s="1078"/>
      <c r="EM28" s="1079"/>
      <c r="EN28" s="1083"/>
      <c r="EO28" s="1078"/>
      <c r="EP28" s="1079"/>
      <c r="EQ28" s="1083"/>
      <c r="ER28" s="1078"/>
      <c r="ES28" s="1079"/>
      <c r="ET28" s="726" t="str">
        <f t="shared" ref="ET28:EV29" si="103">ET46</f>
        <v>施工場所</v>
      </c>
      <c r="EU28" s="721" t="str">
        <f t="shared" si="103"/>
        <v/>
      </c>
      <c r="EV28" s="722" t="str">
        <f t="shared" si="103"/>
        <v/>
      </c>
      <c r="EW28" s="730"/>
      <c r="EX28" s="724"/>
      <c r="EY28" s="725"/>
      <c r="EZ28" s="1241" t="str">
        <f t="shared" si="92"/>
        <v>工場住所</v>
      </c>
      <c r="FA28" s="1228" t="e">
        <f t="shared" si="92"/>
        <v>#REF!</v>
      </c>
      <c r="FB28" s="1229"/>
      <c r="FC28" s="1241"/>
      <c r="FD28" s="1228"/>
      <c r="FE28" s="1229"/>
      <c r="FF28" s="1241"/>
      <c r="FG28" s="1228"/>
      <c r="FH28" s="1229"/>
      <c r="FI28" s="1241"/>
      <c r="FJ28" s="1228"/>
      <c r="FK28" s="1229"/>
      <c r="FL28" s="291"/>
    </row>
    <row r="29" spans="1:168" ht="76.5" customHeight="1">
      <c r="A29" s="308" t="s">
        <v>614</v>
      </c>
      <c r="B29" s="288">
        <v>4</v>
      </c>
      <c r="C29" s="756" t="str">
        <f>C45</f>
        <v>第2ｸﾞﾙｰﾌﾟ</v>
      </c>
      <c r="D29" s="757"/>
      <c r="E29" s="729" t="str">
        <f>IF(D27="","",IF(E27&lt;70,0,IF(D27&gt;1,HLOOKUP(E27,発注者入力シート!$AM$3:$AV$5,2)*2/5,IF(D27=1,HLOOKUP(E27,発注者入力シート!$AM$3:$AV$5,3)*2/5,""))))</f>
        <v/>
      </c>
      <c r="F29" s="756" t="str">
        <f>F45</f>
        <v>第2ｸﾞﾙｰﾌﾟ</v>
      </c>
      <c r="G29" s="757"/>
      <c r="H29" s="729" t="e">
        <f>IF(G27="","",IF(H27&lt;70,0,IF(G27&gt;1,HLOOKUP(H27,発注者入力シート!$AM$3:$AV$5,2)*2/5,IF(G27=1,HLOOKUP(H27,発注者入力シート!$AM$3:$AV$5,3)*2/5,""))))</f>
        <v>#REF!</v>
      </c>
      <c r="I29" s="716" t="str">
        <f t="shared" si="81"/>
        <v>建設工事の種類</v>
      </c>
      <c r="J29" s="770" t="str">
        <f t="shared" si="81"/>
        <v/>
      </c>
      <c r="K29" s="771" t="str">
        <f t="shared" si="81"/>
        <v/>
      </c>
      <c r="L29" s="772" t="e">
        <f>L45</f>
        <v>#REF!</v>
      </c>
      <c r="M29" s="1378" t="e">
        <f>M45</f>
        <v>#REF!</v>
      </c>
      <c r="N29" s="1290"/>
      <c r="O29" s="723"/>
      <c r="P29" s="773"/>
      <c r="Q29" s="774"/>
      <c r="R29" s="716"/>
      <c r="S29" s="721"/>
      <c r="T29" s="722"/>
      <c r="U29" s="759"/>
      <c r="V29" s="760"/>
      <c r="W29" s="761"/>
      <c r="X29" s="759"/>
      <c r="Y29" s="760"/>
      <c r="Z29" s="761"/>
      <c r="AA29" s="726" t="str">
        <f t="shared" si="95"/>
        <v>請負金額</v>
      </c>
      <c r="AB29" s="770" t="str">
        <f t="shared" si="95"/>
        <v/>
      </c>
      <c r="AC29" s="771" t="str">
        <f t="shared" si="95"/>
        <v/>
      </c>
      <c r="AD29" s="772" t="str">
        <f t="shared" ref="AD29:AE32" si="104">AD45</f>
        <v/>
      </c>
      <c r="AE29" s="1289" t="str">
        <f t="shared" si="104"/>
        <v/>
      </c>
      <c r="AF29" s="1290"/>
      <c r="AG29" s="756" t="str">
        <f>AG45</f>
        <v>第2ｸﾞﾙｰﾌﾟ</v>
      </c>
      <c r="AH29" s="757"/>
      <c r="AI29" s="729" t="e">
        <f>IF(AH27="","",IF(AI27&lt;70,0,IF(AH27&gt;1,HLOOKUP(AI27,発注者入力シート!$AM$3:$AV$5,2)*1/5,IF(AH27=1,HLOOKUP(AI27,発注者入力シート!$AM$3:$AV$5,3)*1/5,""))))</f>
        <v>#REF!</v>
      </c>
      <c r="AJ29" s="716"/>
      <c r="AK29" s="721"/>
      <c r="AL29" s="722"/>
      <c r="AM29" s="759"/>
      <c r="AN29" s="760"/>
      <c r="AO29" s="761"/>
      <c r="AP29" s="759"/>
      <c r="AQ29" s="760"/>
      <c r="AR29" s="761"/>
      <c r="AS29" s="726" t="str">
        <f t="shared" si="97"/>
        <v>請負金額</v>
      </c>
      <c r="AT29" s="770" t="str">
        <f t="shared" si="97"/>
        <v/>
      </c>
      <c r="AU29" s="771" t="str">
        <f t="shared" si="97"/>
        <v/>
      </c>
      <c r="AV29" s="772" t="str">
        <f t="shared" ref="AV29:AW32" si="105">AV45</f>
        <v/>
      </c>
      <c r="AW29" s="1289" t="str">
        <f t="shared" si="105"/>
        <v/>
      </c>
      <c r="AX29" s="1290"/>
      <c r="AY29" s="756" t="str">
        <f>AY45</f>
        <v>第2ｸﾞﾙｰﾌﾟ</v>
      </c>
      <c r="AZ29" s="757"/>
      <c r="BA29" s="729" t="e">
        <f>IF(AZ27="","",IF(BA27&lt;70,0,IF(AZ27&gt;1,HLOOKUP(BA27,発注者入力シート!$AM$3:$AV$5,2)*1/5,IF(AZ27=1,HLOOKUP(BA27,発注者入力シート!$AM$3:$AV$5,3)*1/5,""))))</f>
        <v>#REF!</v>
      </c>
      <c r="BB29" s="716"/>
      <c r="BC29" s="721"/>
      <c r="BD29" s="722"/>
      <c r="BE29" s="759"/>
      <c r="BF29" s="760"/>
      <c r="BG29" s="761"/>
      <c r="BH29" s="759"/>
      <c r="BI29" s="760"/>
      <c r="BJ29" s="761"/>
      <c r="BK29" s="726" t="str">
        <f t="shared" si="99"/>
        <v>請負金額</v>
      </c>
      <c r="BL29" s="770" t="str">
        <f t="shared" si="99"/>
        <v/>
      </c>
      <c r="BM29" s="771" t="str">
        <f t="shared" si="99"/>
        <v/>
      </c>
      <c r="BN29" s="772" t="str">
        <f t="shared" ref="BN29:BO32" si="106">BN45</f>
        <v/>
      </c>
      <c r="BO29" s="1289" t="str">
        <f t="shared" si="106"/>
        <v/>
      </c>
      <c r="BP29" s="1290"/>
      <c r="BQ29" s="756" t="str">
        <f>BQ45</f>
        <v>第2ｸﾞﾙｰﾌﾟ</v>
      </c>
      <c r="BR29" s="757"/>
      <c r="BS29" s="729" t="e">
        <f>IF(BR27="","",IF(BS27&lt;70,0,IF(BR27&gt;1,HLOOKUP(BS27,発注者入力シート!$AM$3:$AV$5,2)*1/5,IF(BR27=1,HLOOKUP(BS27,発注者入力シート!$AM$3:$AV$5,3)*1/5,""))))</f>
        <v>#REF!</v>
      </c>
      <c r="BT29" s="716"/>
      <c r="BU29" s="721"/>
      <c r="BV29" s="722"/>
      <c r="BW29" s="759"/>
      <c r="BX29" s="775"/>
      <c r="BY29" s="776"/>
      <c r="BZ29" s="1288" t="s">
        <v>751</v>
      </c>
      <c r="CA29" s="717" t="s">
        <v>1055</v>
      </c>
      <c r="CB29" s="718" t="e">
        <f>CA47</f>
        <v>#REF!</v>
      </c>
      <c r="CC29" s="1280"/>
      <c r="CD29" s="717" t="e">
        <f>IF(CD52="","申請なし",IF(CD52="有",#REF!&amp;CHAR(10)&amp;"実績あり",#REF!&amp;CHAR(10)&amp;"実績なし"))</f>
        <v>#REF!</v>
      </c>
      <c r="CE29" s="777" t="e">
        <f>IF(CE52="","申請なし",IF(CE52="有",#REF!&amp;CHAR(10)&amp;"実績あり",#REF!&amp;CHAR(10)&amp;"実績なし"))</f>
        <v>#REF!</v>
      </c>
      <c r="CF29" s="759"/>
      <c r="CG29" s="775"/>
      <c r="CH29" s="776"/>
      <c r="CI29" s="1296" t="s">
        <v>751</v>
      </c>
      <c r="CJ29" s="717" t="s">
        <v>1055</v>
      </c>
      <c r="CK29" s="718" t="e">
        <f>CJ47</f>
        <v>#REF!</v>
      </c>
      <c r="CL29" s="1280"/>
      <c r="CM29" s="717" t="e">
        <f>IF(CM52="","申請なし",IF(CM52="有",#REF!&amp;CHAR(10)&amp;"実績あり",#REF!&amp;CHAR(10)&amp;"実績なし"))</f>
        <v>#REF!</v>
      </c>
      <c r="CN29" s="777" t="e">
        <f>IF(CN52="","申請なし",IF(CN52="有",#REF!&amp;CHAR(10)&amp;"実績あり",#REF!&amp;CHAR(10)&amp;"実績なし"))</f>
        <v>#REF!</v>
      </c>
      <c r="CO29" s="772" t="str">
        <f t="shared" ref="CO29:CQ33" si="107">CO45</f>
        <v>発注機関</v>
      </c>
      <c r="CP29" s="778" t="e">
        <f t="shared" si="107"/>
        <v>#REF!</v>
      </c>
      <c r="CQ29" s="779" t="e">
        <f t="shared" si="107"/>
        <v>#REF!</v>
      </c>
      <c r="CR29" s="1359"/>
      <c r="CS29" s="737" t="e">
        <f>IF(CS51="申請なし","",CS52&amp;CS54-CS53+1&amp;"日")</f>
        <v>#REF!</v>
      </c>
      <c r="CT29" s="738" t="e">
        <f>IF(CT51="申請なし","",CT52&amp;CT54-CT53+1&amp;"日")</f>
        <v>#REF!</v>
      </c>
      <c r="CU29" s="772" t="str">
        <f t="shared" ref="CU29:CW29" si="108">CU45</f>
        <v>発注機関</v>
      </c>
      <c r="CV29" s="778" t="e">
        <f t="shared" si="108"/>
        <v>#REF!</v>
      </c>
      <c r="CW29" s="779" t="e">
        <f t="shared" si="108"/>
        <v>#REF!</v>
      </c>
      <c r="CX29" s="1241"/>
      <c r="CY29" s="737" t="e">
        <f>IF(CY52="申請なし","",CY53&amp;"")</f>
        <v>#REF!</v>
      </c>
      <c r="CZ29" s="738" t="e">
        <f>IF(CZ52="申請なし","",CZ53&amp;"")</f>
        <v>#REF!</v>
      </c>
      <c r="DA29" s="780" t="e">
        <f>DA46</f>
        <v>#REF!</v>
      </c>
      <c r="DB29" s="750" t="e">
        <f>DB46</f>
        <v>#REF!</v>
      </c>
      <c r="DC29" s="781" t="e">
        <f>DC46</f>
        <v>#REF!</v>
      </c>
      <c r="DD29" s="782" t="s">
        <v>713</v>
      </c>
      <c r="DE29" s="744" t="str">
        <f>IF(DE50="無","",DE55)</f>
        <v/>
      </c>
      <c r="DF29" s="745" t="str">
        <f>IF(DF50="無","",DF55)</f>
        <v/>
      </c>
      <c r="DG29" s="716" t="str">
        <f>IF(DG47="","申請なし","雇用"&amp;DG47&amp;"人"&amp;CHAR(10)&amp;"義務数（人）："&amp;DG48)</f>
        <v>雇用0人
義務数（人）：法定雇用義務なし</v>
      </c>
      <c r="DH29" s="721" t="str">
        <f>IF(DH47="","申請なし","雇用"&amp;DH47&amp;"人"&amp;CHAR(10)&amp;"義務数（人）："&amp;DH48)</f>
        <v>雇用0人
義務数（人）：法定雇用義務なし</v>
      </c>
      <c r="DI29" s="722"/>
      <c r="DJ29" s="749" t="e">
        <f t="shared" ref="DJ29" si="109">DJ47</f>
        <v>#REF!</v>
      </c>
      <c r="DK29" s="750" t="e">
        <f t="shared" si="88"/>
        <v>#REF!</v>
      </c>
      <c r="DL29" s="751"/>
      <c r="DM29" s="759"/>
      <c r="DN29" s="760"/>
      <c r="DO29" s="761"/>
      <c r="DP29" s="760"/>
      <c r="DQ29" s="760"/>
      <c r="DR29" s="760"/>
      <c r="DS29" s="726" t="s">
        <v>1432</v>
      </c>
      <c r="DT29" s="1173" t="e">
        <f>"①"&amp;DT47&amp;"／②"&amp;DT48&amp;"／③"&amp;DT49&amp;"／④"&amp;DT50&amp;"／⑤"&amp;DT51</f>
        <v>#REF!</v>
      </c>
      <c r="DU29" s="1174"/>
      <c r="DV29" s="726" t="e">
        <f>DV45</f>
        <v>#REF!</v>
      </c>
      <c r="DW29" s="741" t="e">
        <f>DW45</f>
        <v>#REF!</v>
      </c>
      <c r="DX29" s="742" t="e">
        <f>DX45</f>
        <v>#REF!</v>
      </c>
      <c r="DY29" s="723"/>
      <c r="DZ29" s="754"/>
      <c r="EA29" s="755"/>
      <c r="EB29" s="1338" t="s">
        <v>651</v>
      </c>
      <c r="EC29" s="1339"/>
      <c r="ED29" s="753">
        <f>COUNTA(ED44,ED46,ED48)-COUNTBLANK(EC45)-COUNTBLANK(EC47)-COUNTBLANK(EC49)</f>
        <v>3</v>
      </c>
      <c r="EE29" s="769"/>
      <c r="EF29" s="763"/>
      <c r="EG29" s="764"/>
      <c r="EH29" s="716"/>
      <c r="EI29" s="721"/>
      <c r="EJ29" s="722"/>
      <c r="EK29" s="1083"/>
      <c r="EL29" s="1078"/>
      <c r="EM29" s="1079"/>
      <c r="EN29" s="1083"/>
      <c r="EO29" s="1078"/>
      <c r="EP29" s="1079"/>
      <c r="EQ29" s="1083"/>
      <c r="ER29" s="1078"/>
      <c r="ES29" s="1079"/>
      <c r="ET29" s="726" t="str">
        <f t="shared" si="103"/>
        <v>請負金額</v>
      </c>
      <c r="EU29" s="783" t="str">
        <f t="shared" si="103"/>
        <v/>
      </c>
      <c r="EV29" s="784" t="str">
        <f t="shared" si="103"/>
        <v/>
      </c>
      <c r="EW29" s="759"/>
      <c r="EX29" s="760"/>
      <c r="EY29" s="761"/>
      <c r="EZ29" s="1241"/>
      <c r="FA29" s="1228"/>
      <c r="FB29" s="1229"/>
      <c r="FC29" s="726" t="str">
        <f t="shared" ref="FC29:FD31" si="110">FC46</f>
        <v>技術者数1</v>
      </c>
      <c r="FD29" s="1336" t="e">
        <f t="shared" si="110"/>
        <v>#REF!</v>
      </c>
      <c r="FE29" s="1337"/>
      <c r="FF29" s="726"/>
      <c r="FG29" s="1336"/>
      <c r="FH29" s="1337"/>
      <c r="FI29" s="726"/>
      <c r="FJ29" s="1336"/>
      <c r="FK29" s="1337"/>
      <c r="FL29" s="291"/>
    </row>
    <row r="30" spans="1:168" ht="94.5" customHeight="1">
      <c r="A30" s="308" t="s">
        <v>614</v>
      </c>
      <c r="B30" s="288">
        <v>5</v>
      </c>
      <c r="C30" s="726" t="s">
        <v>843</v>
      </c>
      <c r="D30" s="757"/>
      <c r="E30" s="729">
        <f>SUM(E28,E29)</f>
        <v>0</v>
      </c>
      <c r="F30" s="726" t="s">
        <v>843</v>
      </c>
      <c r="G30" s="757"/>
      <c r="H30" s="729" t="e">
        <f>SUM(H28,H29)</f>
        <v>#REF!</v>
      </c>
      <c r="I30" s="716" t="s">
        <v>511</v>
      </c>
      <c r="J30" s="741" t="str">
        <f>J50&amp;CHAR(10)&amp;J51</f>
        <v xml:space="preserve">
</v>
      </c>
      <c r="K30" s="741" t="str">
        <f>K50&amp;CHAR(10)&amp;K51</f>
        <v xml:space="preserve">
</v>
      </c>
      <c r="L30" s="726" t="e">
        <f>L46</f>
        <v>#REF!</v>
      </c>
      <c r="M30" s="1177" t="e">
        <f>M46</f>
        <v>#REF!</v>
      </c>
      <c r="N30" s="1379"/>
      <c r="O30" s="785"/>
      <c r="P30" s="786"/>
      <c r="Q30" s="787"/>
      <c r="R30" s="716"/>
      <c r="S30" s="721"/>
      <c r="T30" s="722"/>
      <c r="U30" s="759"/>
      <c r="V30" s="760"/>
      <c r="W30" s="761"/>
      <c r="X30" s="759"/>
      <c r="Y30" s="760"/>
      <c r="Z30" s="761"/>
      <c r="AA30" s="716" t="s">
        <v>1183</v>
      </c>
      <c r="AB30" s="741" t="str">
        <f>AB48&amp;CHAR(10)&amp;"("&amp;AB49&amp;")"</f>
        <v xml:space="preserve">
()</v>
      </c>
      <c r="AC30" s="741" t="str">
        <f>AC48&amp;CHAR(10)&amp;"("&amp;AC49&amp;")"</f>
        <v xml:space="preserve">
()</v>
      </c>
      <c r="AD30" s="726" t="str">
        <f t="shared" si="104"/>
        <v/>
      </c>
      <c r="AE30" s="1230" t="str">
        <f t="shared" si="104"/>
        <v/>
      </c>
      <c r="AF30" s="1231"/>
      <c r="AG30" s="726" t="s">
        <v>843</v>
      </c>
      <c r="AH30" s="757"/>
      <c r="AI30" s="729" t="e">
        <f>SUM(AI28,AI29)</f>
        <v>#REF!</v>
      </c>
      <c r="AJ30" s="716"/>
      <c r="AK30" s="721"/>
      <c r="AL30" s="722"/>
      <c r="AM30" s="759"/>
      <c r="AN30" s="760"/>
      <c r="AO30" s="761"/>
      <c r="AP30" s="759"/>
      <c r="AQ30" s="760"/>
      <c r="AR30" s="761"/>
      <c r="AS30" s="716" t="s">
        <v>1184</v>
      </c>
      <c r="AT30" s="741" t="str">
        <f>AT48&amp;CHAR(10)&amp;"("&amp;AT49&amp;")"</f>
        <v xml:space="preserve">
()</v>
      </c>
      <c r="AU30" s="742" t="str">
        <f>AU48&amp;CHAR(10)&amp;"("&amp;AU49&amp;")"</f>
        <v xml:space="preserve">
()</v>
      </c>
      <c r="AV30" s="726" t="str">
        <f t="shared" si="105"/>
        <v/>
      </c>
      <c r="AW30" s="1230" t="str">
        <f t="shared" si="105"/>
        <v/>
      </c>
      <c r="AX30" s="1231"/>
      <c r="AY30" s="726" t="s">
        <v>843</v>
      </c>
      <c r="AZ30" s="757"/>
      <c r="BA30" s="729" t="e">
        <f>SUM(BA28,BA29)</f>
        <v>#REF!</v>
      </c>
      <c r="BB30" s="716"/>
      <c r="BC30" s="721"/>
      <c r="BD30" s="722"/>
      <c r="BE30" s="759"/>
      <c r="BF30" s="760"/>
      <c r="BG30" s="761"/>
      <c r="BH30" s="759"/>
      <c r="BI30" s="760"/>
      <c r="BJ30" s="761"/>
      <c r="BK30" s="716" t="s">
        <v>1182</v>
      </c>
      <c r="BL30" s="741" t="str">
        <f>BL48&amp;CHAR(10)&amp;"("&amp;BL49&amp;")"</f>
        <v xml:space="preserve">
()</v>
      </c>
      <c r="BM30" s="742" t="str">
        <f>BM48&amp;CHAR(10)&amp;"("&amp;BM49&amp;")"</f>
        <v xml:space="preserve">
()</v>
      </c>
      <c r="BN30" s="726" t="str">
        <f t="shared" si="106"/>
        <v/>
      </c>
      <c r="BO30" s="1230" t="str">
        <f t="shared" si="106"/>
        <v/>
      </c>
      <c r="BP30" s="1231"/>
      <c r="BQ30" s="726" t="s">
        <v>843</v>
      </c>
      <c r="BR30" s="757"/>
      <c r="BS30" s="729" t="e">
        <f>SUM(BS28,BS29)</f>
        <v>#REF!</v>
      </c>
      <c r="BT30" s="716"/>
      <c r="BU30" s="721"/>
      <c r="BV30" s="722"/>
      <c r="BW30" s="1286"/>
      <c r="BX30" s="1287"/>
      <c r="BY30" s="1274"/>
      <c r="BZ30" s="1280"/>
      <c r="CA30" s="717" t="s">
        <v>1056</v>
      </c>
      <c r="CB30" s="722" t="e">
        <f>CB47</f>
        <v>#REF!</v>
      </c>
      <c r="CC30" s="1285"/>
      <c r="CD30" s="724"/>
      <c r="CE30" s="755"/>
      <c r="CF30" s="1286"/>
      <c r="CG30" s="1287"/>
      <c r="CH30" s="1274"/>
      <c r="CI30" s="1296"/>
      <c r="CJ30" s="717" t="s">
        <v>1056</v>
      </c>
      <c r="CK30" s="722" t="e">
        <f>CK47</f>
        <v>#REF!</v>
      </c>
      <c r="CL30" s="730"/>
      <c r="CM30" s="724"/>
      <c r="CN30" s="755"/>
      <c r="CO30" s="1068" t="str">
        <f>CO46</f>
        <v>元請・下請区分</v>
      </c>
      <c r="CP30" s="1069" t="e">
        <f t="shared" si="107"/>
        <v>#REF!</v>
      </c>
      <c r="CQ30" s="1070" t="e">
        <f t="shared" si="107"/>
        <v>#REF!</v>
      </c>
      <c r="CR30" s="730"/>
      <c r="CS30" s="789"/>
      <c r="CT30" s="790"/>
      <c r="CU30" s="1068" t="str">
        <f>CU46</f>
        <v>元請・下請区分</v>
      </c>
      <c r="CV30" s="1069" t="e">
        <f t="shared" ref="CV30:CW30" si="111">CV46</f>
        <v>#REF!</v>
      </c>
      <c r="CW30" s="1070" t="e">
        <f t="shared" si="111"/>
        <v>#REF!</v>
      </c>
      <c r="CX30" s="791"/>
      <c r="CY30" s="792"/>
      <c r="CZ30" s="793"/>
      <c r="DA30" s="726" t="str">
        <f>DA49</f>
        <v>ﾊｰﾄﾌﾙ活動</v>
      </c>
      <c r="DB30" s="765" t="e">
        <f t="shared" ref="DB30:DC30" si="112">DB49</f>
        <v>#REF!</v>
      </c>
      <c r="DC30" s="766" t="e">
        <f t="shared" si="112"/>
        <v>#REF!</v>
      </c>
      <c r="DD30" s="794"/>
      <c r="DE30" s="795"/>
      <c r="DF30" s="796"/>
      <c r="DG30" s="1351" t="s">
        <v>716</v>
      </c>
      <c r="DH30" s="1352"/>
      <c r="DI30" s="1353"/>
      <c r="DJ30" s="797"/>
      <c r="DK30" s="798"/>
      <c r="DL30" s="799"/>
      <c r="DM30" s="759"/>
      <c r="DN30" s="760"/>
      <c r="DO30" s="761"/>
      <c r="DP30" s="760"/>
      <c r="DQ30" s="760"/>
      <c r="DR30" s="760"/>
      <c r="DS30" s="726" t="s">
        <v>1433</v>
      </c>
      <c r="DT30" s="1175" t="e">
        <f>DT52</f>
        <v>#REF!</v>
      </c>
      <c r="DU30" s="1176"/>
      <c r="DV30" s="759"/>
      <c r="DW30" s="760"/>
      <c r="DX30" s="761"/>
      <c r="DY30" s="769"/>
      <c r="DZ30" s="763"/>
      <c r="EA30" s="764"/>
      <c r="EB30" s="769"/>
      <c r="EC30" s="763"/>
      <c r="ED30" s="764"/>
      <c r="EE30" s="769"/>
      <c r="EF30" s="763"/>
      <c r="EG30" s="764"/>
      <c r="EH30" s="716"/>
      <c r="EI30" s="721"/>
      <c r="EJ30" s="722"/>
      <c r="EK30" s="1083"/>
      <c r="EL30" s="1078"/>
      <c r="EM30" s="1079"/>
      <c r="EN30" s="1083"/>
      <c r="EO30" s="1078"/>
      <c r="EP30" s="1079"/>
      <c r="EQ30" s="1083"/>
      <c r="ER30" s="1078"/>
      <c r="ES30" s="1079"/>
      <c r="ET30" s="726" t="s">
        <v>514</v>
      </c>
      <c r="EU30" s="741" t="str">
        <f>EU48&amp;CHAR(10)&amp;EU49</f>
        <v xml:space="preserve">
</v>
      </c>
      <c r="EV30" s="742" t="str">
        <f>EV48&amp;CHAR(10)&amp;EV49</f>
        <v xml:space="preserve">
</v>
      </c>
      <c r="EW30" s="759"/>
      <c r="EX30" s="760"/>
      <c r="EY30" s="761"/>
      <c r="EZ30" s="730"/>
      <c r="FA30" s="724"/>
      <c r="FB30" s="725"/>
      <c r="FC30" s="726" t="str">
        <f t="shared" si="110"/>
        <v>拠点名2</v>
      </c>
      <c r="FD30" s="1228" t="e">
        <f t="shared" si="110"/>
        <v>#REF!</v>
      </c>
      <c r="FE30" s="1229"/>
      <c r="FF30" s="726"/>
      <c r="FG30" s="1228"/>
      <c r="FH30" s="1229"/>
      <c r="FI30" s="726"/>
      <c r="FJ30" s="1228"/>
      <c r="FK30" s="1229"/>
      <c r="FL30" s="291"/>
    </row>
    <row r="31" spans="1:168" ht="69.75" customHeight="1">
      <c r="A31" s="308" t="s">
        <v>614</v>
      </c>
      <c r="B31" s="288">
        <v>6</v>
      </c>
      <c r="C31" s="759"/>
      <c r="D31" s="760"/>
      <c r="E31" s="761"/>
      <c r="F31" s="759"/>
      <c r="G31" s="760"/>
      <c r="H31" s="761"/>
      <c r="I31" s="716" t="s">
        <v>1279</v>
      </c>
      <c r="J31" s="721" t="str">
        <f>J52&amp;"／"&amp;J53&amp;" "&amp;J54&amp;" "&amp;J55&amp;" "&amp;J56</f>
        <v xml:space="preserve">／   </v>
      </c>
      <c r="K31" s="722" t="str">
        <f>K52&amp;"／"&amp;K53&amp;" "&amp;K54&amp;" "&amp;K55&amp;" "&amp;K56</f>
        <v xml:space="preserve">／   </v>
      </c>
      <c r="L31" s="726" t="s">
        <v>1180</v>
      </c>
      <c r="M31" s="1380" t="e">
        <f>M47&amp;"／"&amp;M48</f>
        <v>#REF!</v>
      </c>
      <c r="N31" s="1216"/>
      <c r="O31" s="759"/>
      <c r="P31" s="760"/>
      <c r="Q31" s="761"/>
      <c r="R31" s="716"/>
      <c r="S31" s="721"/>
      <c r="T31" s="722"/>
      <c r="U31" s="759"/>
      <c r="V31" s="760"/>
      <c r="W31" s="761"/>
      <c r="X31" s="759"/>
      <c r="Y31" s="760"/>
      <c r="Z31" s="761"/>
      <c r="AA31" s="726" t="s">
        <v>1180</v>
      </c>
      <c r="AB31" s="741" t="str">
        <f>AB50&amp;"／"&amp;AB51</f>
        <v>／</v>
      </c>
      <c r="AC31" s="742" t="str">
        <f>AC50&amp;"／"&amp;AC51</f>
        <v>／</v>
      </c>
      <c r="AD31" s="726" t="str">
        <f>AD47</f>
        <v/>
      </c>
      <c r="AE31" s="1215" t="str">
        <f t="shared" si="104"/>
        <v/>
      </c>
      <c r="AF31" s="1216"/>
      <c r="AG31" s="759" t="str">
        <f>AG46</f>
        <v>第1ｸﾞﾙｰﾌﾟ
配置なし</v>
      </c>
      <c r="AH31" s="760"/>
      <c r="AI31" s="761"/>
      <c r="AJ31" s="716"/>
      <c r="AK31" s="721"/>
      <c r="AL31" s="722"/>
      <c r="AM31" s="759"/>
      <c r="AN31" s="760"/>
      <c r="AO31" s="761"/>
      <c r="AP31" s="759"/>
      <c r="AQ31" s="760"/>
      <c r="AR31" s="761"/>
      <c r="AS31" s="726" t="s">
        <v>1180</v>
      </c>
      <c r="AT31" s="741" t="str">
        <f>AT50&amp;"／"&amp;AT51</f>
        <v>／</v>
      </c>
      <c r="AU31" s="742" t="str">
        <f>AU50&amp;"／"&amp;AU51</f>
        <v>／</v>
      </c>
      <c r="AV31" s="726" t="str">
        <f>AV47</f>
        <v/>
      </c>
      <c r="AW31" s="1291" t="str">
        <f t="shared" si="105"/>
        <v/>
      </c>
      <c r="AX31" s="1216"/>
      <c r="AY31" s="759" t="str">
        <f>AY46</f>
        <v>第1ｸﾞﾙｰﾌﾟ
配置なし</v>
      </c>
      <c r="AZ31" s="760"/>
      <c r="BA31" s="761"/>
      <c r="BB31" s="716"/>
      <c r="BC31" s="721"/>
      <c r="BD31" s="722"/>
      <c r="BE31" s="759"/>
      <c r="BF31" s="760"/>
      <c r="BG31" s="761"/>
      <c r="BH31" s="759"/>
      <c r="BI31" s="760"/>
      <c r="BJ31" s="761"/>
      <c r="BK31" s="726" t="s">
        <v>1180</v>
      </c>
      <c r="BL31" s="741" t="str">
        <f>BL50&amp;"／"&amp;BL51</f>
        <v>／</v>
      </c>
      <c r="BM31" s="742" t="str">
        <f>BM50&amp;"／"&amp;BM51</f>
        <v>／</v>
      </c>
      <c r="BN31" s="726" t="str">
        <f t="shared" si="106"/>
        <v/>
      </c>
      <c r="BO31" s="1291" t="str">
        <f t="shared" si="106"/>
        <v/>
      </c>
      <c r="BP31" s="1216"/>
      <c r="BQ31" s="759" t="str">
        <f>BQ46</f>
        <v>第1ｸﾞﾙｰﾌﾟ
配置なし</v>
      </c>
      <c r="BR31" s="760"/>
      <c r="BS31" s="761"/>
      <c r="BT31" s="716"/>
      <c r="BU31" s="721"/>
      <c r="BV31" s="722"/>
      <c r="BW31" s="1286"/>
      <c r="BX31" s="1287"/>
      <c r="BY31" s="1274"/>
      <c r="BZ31" s="769"/>
      <c r="CA31" s="763"/>
      <c r="CB31" s="764"/>
      <c r="CC31" s="1286"/>
      <c r="CD31" s="763"/>
      <c r="CE31" s="764"/>
      <c r="CF31" s="1286"/>
      <c r="CG31" s="1287"/>
      <c r="CH31" s="1274"/>
      <c r="CI31" s="769"/>
      <c r="CJ31" s="763"/>
      <c r="CK31" s="764"/>
      <c r="CL31" s="759"/>
      <c r="CM31" s="763"/>
      <c r="CN31" s="764"/>
      <c r="CO31" s="716" t="str">
        <f>CO47</f>
        <v>契約(始)</v>
      </c>
      <c r="CP31" s="741" t="e">
        <f t="shared" si="107"/>
        <v>#REF!</v>
      </c>
      <c r="CQ31" s="742" t="e">
        <f t="shared" si="107"/>
        <v>#REF!</v>
      </c>
      <c r="CR31" s="759"/>
      <c r="CS31" s="800"/>
      <c r="CT31" s="801"/>
      <c r="CU31" s="716" t="str">
        <f>CU47</f>
        <v>契約(始)</v>
      </c>
      <c r="CV31" s="741" t="e">
        <f t="shared" ref="CV31:CW31" si="113">CV47</f>
        <v>#REF!</v>
      </c>
      <c r="CW31" s="742" t="e">
        <f t="shared" si="113"/>
        <v>#REF!</v>
      </c>
      <c r="CX31" s="759"/>
      <c r="CY31" s="800"/>
      <c r="CZ31" s="801"/>
      <c r="DA31" s="726" t="e">
        <f>DA51&amp;CHAR(10)&amp;DA52</f>
        <v>#REF!</v>
      </c>
      <c r="DB31" s="765" t="e">
        <f>IF(DB50="","","参加"&amp;DB51&amp;"人"&amp;CHAR(10)&amp;"従業員"&amp;DB52&amp;"人")</f>
        <v>#REF!</v>
      </c>
      <c r="DC31" s="766" t="e">
        <f>IF(DC50="","","参加"&amp;DC51&amp;"人"&amp;CHAR(10)&amp;"従業員"&amp;DC52&amp;"人")</f>
        <v>#REF!</v>
      </c>
      <c r="DD31" s="802"/>
      <c r="DE31" s="803"/>
      <c r="DF31" s="804"/>
      <c r="DG31" s="716" t="str">
        <f>IF(AND(DG49="",DG50=""),"申請なし",IF(DG49="有","法を超える制度",IF(DG50="有","こっころ認定","無")))</f>
        <v>申請なし</v>
      </c>
      <c r="DH31" s="721" t="str">
        <f>IF(AND(DH49="",DH50=""),"申請なし",IF(DH49="有","法を超える制度",IF(DH50="有","こっころ認定","無")))</f>
        <v>申請なし</v>
      </c>
      <c r="DI31" s="722"/>
      <c r="DJ31" s="749"/>
      <c r="DK31" s="750"/>
      <c r="DL31" s="751"/>
      <c r="DM31" s="759"/>
      <c r="DN31" s="760"/>
      <c r="DO31" s="761"/>
      <c r="DP31" s="760"/>
      <c r="DQ31" s="760"/>
      <c r="DR31" s="760"/>
      <c r="DS31" s="726" t="s">
        <v>1409</v>
      </c>
      <c r="DT31" s="1177" t="e">
        <f>DT53</f>
        <v>#REF!</v>
      </c>
      <c r="DU31" s="1178"/>
      <c r="DV31" s="759"/>
      <c r="DW31" s="760"/>
      <c r="DX31" s="761"/>
      <c r="DY31" s="769"/>
      <c r="DZ31" s="763"/>
      <c r="EA31" s="764"/>
      <c r="EB31" s="769"/>
      <c r="EC31" s="763"/>
      <c r="ED31" s="764"/>
      <c r="EE31" s="769"/>
      <c r="EF31" s="763"/>
      <c r="EG31" s="764"/>
      <c r="EH31" s="716"/>
      <c r="EI31" s="721"/>
      <c r="EJ31" s="722"/>
      <c r="EK31" s="1083"/>
      <c r="EL31" s="1078"/>
      <c r="EM31" s="1079"/>
      <c r="EN31" s="1083"/>
      <c r="EO31" s="1078"/>
      <c r="EP31" s="1079"/>
      <c r="EQ31" s="1083"/>
      <c r="ER31" s="1078"/>
      <c r="ES31" s="1079"/>
      <c r="ET31" s="726" t="str">
        <f>ET50</f>
        <v>工事成績</v>
      </c>
      <c r="EU31" s="805" t="str">
        <f>EU50</f>
        <v/>
      </c>
      <c r="EV31" s="806" t="str">
        <f>EV50</f>
        <v/>
      </c>
      <c r="EW31" s="759"/>
      <c r="EX31" s="760"/>
      <c r="EY31" s="761"/>
      <c r="EZ31" s="759"/>
      <c r="FA31" s="760"/>
      <c r="FB31" s="761"/>
      <c r="FC31" s="1241" t="str">
        <f t="shared" si="110"/>
        <v>所在地2</v>
      </c>
      <c r="FD31" s="1228" t="e">
        <f t="shared" si="110"/>
        <v>#REF!</v>
      </c>
      <c r="FE31" s="1229"/>
      <c r="FF31" s="1241"/>
      <c r="FG31" s="1228"/>
      <c r="FH31" s="1229"/>
      <c r="FI31" s="1241"/>
      <c r="FJ31" s="1228"/>
      <c r="FK31" s="1229"/>
      <c r="FL31" s="291"/>
    </row>
    <row r="32" spans="1:168" ht="51.75" customHeight="1">
      <c r="A32" s="308" t="s">
        <v>614</v>
      </c>
      <c r="B32" s="288">
        <v>7</v>
      </c>
      <c r="C32" s="759"/>
      <c r="D32" s="760"/>
      <c r="E32" s="761"/>
      <c r="F32" s="759"/>
      <c r="G32" s="760"/>
      <c r="H32" s="761"/>
      <c r="I32" s="716" t="str">
        <f>I57</f>
        <v>工事成績</v>
      </c>
      <c r="J32" s="805" t="str">
        <f>J57</f>
        <v/>
      </c>
      <c r="K32" s="806" t="str">
        <f>K57</f>
        <v/>
      </c>
      <c r="L32" s="759"/>
      <c r="M32" s="760"/>
      <c r="N32" s="761"/>
      <c r="O32" s="759"/>
      <c r="P32" s="760"/>
      <c r="Q32" s="761"/>
      <c r="R32" s="726"/>
      <c r="S32" s="717"/>
      <c r="T32" s="718"/>
      <c r="U32" s="759"/>
      <c r="V32" s="760"/>
      <c r="W32" s="761"/>
      <c r="X32" s="759"/>
      <c r="Y32" s="760"/>
      <c r="Z32" s="761"/>
      <c r="AA32" s="726" t="s">
        <v>526</v>
      </c>
      <c r="AB32" s="717" t="str">
        <f>IF(AB52="","",AB52&amp;CHAR(10)&amp;"("&amp;AB57&amp;"点)")</f>
        <v/>
      </c>
      <c r="AC32" s="718" t="str">
        <f>IF(AC52="","",AC52&amp;CHAR(10)&amp;"("&amp;AC57&amp;"点)")</f>
        <v/>
      </c>
      <c r="AD32" s="727" t="str">
        <f t="shared" si="104"/>
        <v/>
      </c>
      <c r="AE32" s="1292" t="str">
        <f t="shared" si="104"/>
        <v/>
      </c>
      <c r="AF32" s="1293"/>
      <c r="AG32" s="759" t="str">
        <f>AG47</f>
        <v>第2ｸﾞﾙｰﾌﾟ
配置なし</v>
      </c>
      <c r="AH32" s="760"/>
      <c r="AI32" s="761"/>
      <c r="AJ32" s="726"/>
      <c r="AK32" s="717"/>
      <c r="AL32" s="718"/>
      <c r="AM32" s="759"/>
      <c r="AN32" s="760"/>
      <c r="AO32" s="761"/>
      <c r="AP32" s="759"/>
      <c r="AQ32" s="760"/>
      <c r="AR32" s="761"/>
      <c r="AS32" s="726" t="s">
        <v>526</v>
      </c>
      <c r="AT32" s="717" t="str">
        <f>IF(AT52="","",AT52&amp;CHAR(10)&amp;"("&amp;AT57&amp;"点)")</f>
        <v/>
      </c>
      <c r="AU32" s="718" t="str">
        <f>IF(AU52="","",AU52&amp;CHAR(10)&amp;"("&amp;AU57&amp;"点)")</f>
        <v/>
      </c>
      <c r="AV32" s="727" t="str">
        <f t="shared" si="105"/>
        <v/>
      </c>
      <c r="AW32" s="1292" t="str">
        <f t="shared" si="105"/>
        <v/>
      </c>
      <c r="AX32" s="1293"/>
      <c r="AY32" s="759" t="str">
        <f>AY47</f>
        <v>第2ｸﾞﾙｰﾌﾟ
配置なし</v>
      </c>
      <c r="AZ32" s="760"/>
      <c r="BA32" s="761"/>
      <c r="BB32" s="726"/>
      <c r="BC32" s="717"/>
      <c r="BD32" s="718"/>
      <c r="BE32" s="759"/>
      <c r="BF32" s="760"/>
      <c r="BG32" s="761"/>
      <c r="BH32" s="759"/>
      <c r="BI32" s="760"/>
      <c r="BJ32" s="761"/>
      <c r="BK32" s="726" t="s">
        <v>526</v>
      </c>
      <c r="BL32" s="757" t="str">
        <f>IF(BL52="","",BL52&amp;CHAR(10)&amp;"("&amp;BL57&amp;"点)")</f>
        <v/>
      </c>
      <c r="BM32" s="807" t="str">
        <f>IF(BM52="","",BM52&amp;CHAR(10)&amp;"("&amp;BM57&amp;"点)")</f>
        <v/>
      </c>
      <c r="BN32" s="727" t="str">
        <f t="shared" si="106"/>
        <v/>
      </c>
      <c r="BO32" s="1292" t="str">
        <f t="shared" si="106"/>
        <v/>
      </c>
      <c r="BP32" s="1293"/>
      <c r="BQ32" s="759" t="str">
        <f>BQ47</f>
        <v>第2ｸﾞﾙｰﾌﾟ
配置なし</v>
      </c>
      <c r="BR32" s="760"/>
      <c r="BS32" s="761"/>
      <c r="BT32" s="726"/>
      <c r="BU32" s="717"/>
      <c r="BV32" s="718"/>
      <c r="BW32" s="1286"/>
      <c r="BX32" s="1287"/>
      <c r="BY32" s="1274"/>
      <c r="BZ32" s="759"/>
      <c r="CA32" s="760"/>
      <c r="CB32" s="761"/>
      <c r="CC32" s="759"/>
      <c r="CD32" s="760"/>
      <c r="CE32" s="761"/>
      <c r="CF32" s="1286"/>
      <c r="CG32" s="1287"/>
      <c r="CH32" s="1274"/>
      <c r="CI32" s="759"/>
      <c r="CJ32" s="760"/>
      <c r="CK32" s="761"/>
      <c r="CL32" s="759"/>
      <c r="CM32" s="760"/>
      <c r="CN32" s="761"/>
      <c r="CO32" s="716" t="str">
        <f>CO48</f>
        <v>契約(終)</v>
      </c>
      <c r="CP32" s="741" t="e">
        <f t="shared" si="107"/>
        <v>#REF!</v>
      </c>
      <c r="CQ32" s="742" t="e">
        <f t="shared" si="107"/>
        <v>#REF!</v>
      </c>
      <c r="CR32" s="769"/>
      <c r="CS32" s="775"/>
      <c r="CT32" s="776"/>
      <c r="CU32" s="716" t="str">
        <f>CU48</f>
        <v>契約(終)</v>
      </c>
      <c r="CV32" s="741" t="e">
        <f t="shared" ref="CV32:CW32" si="114">CV48</f>
        <v>#REF!</v>
      </c>
      <c r="CW32" s="742" t="e">
        <f t="shared" si="114"/>
        <v>#REF!</v>
      </c>
      <c r="CX32" s="759"/>
      <c r="CY32" s="775"/>
      <c r="CZ32" s="776"/>
      <c r="DA32" s="726" t="e">
        <f>DA50</f>
        <v>#REF!</v>
      </c>
      <c r="DB32" s="721" t="e">
        <f>DB50</f>
        <v>#REF!</v>
      </c>
      <c r="DC32" s="722" t="e">
        <f>DC50</f>
        <v>#REF!</v>
      </c>
      <c r="DD32" s="763"/>
      <c r="DE32" s="763"/>
      <c r="DF32" s="763"/>
      <c r="DG32" s="808"/>
      <c r="DH32" s="809"/>
      <c r="DI32" s="810"/>
      <c r="DJ32" s="797"/>
      <c r="DK32" s="798"/>
      <c r="DL32" s="799"/>
      <c r="DM32" s="759"/>
      <c r="DN32" s="760"/>
      <c r="DO32" s="761"/>
      <c r="DP32" s="760"/>
      <c r="DQ32" s="760"/>
      <c r="DR32" s="760"/>
      <c r="DS32" s="726" t="s">
        <v>1410</v>
      </c>
      <c r="DT32" s="1177" t="e">
        <f>DT54</f>
        <v>#REF!</v>
      </c>
      <c r="DU32" s="1178"/>
      <c r="DV32" s="759"/>
      <c r="DW32" s="760"/>
      <c r="DX32" s="761"/>
      <c r="DY32" s="759"/>
      <c r="DZ32" s="760"/>
      <c r="EA32" s="761"/>
      <c r="EB32" s="759"/>
      <c r="EC32" s="760"/>
      <c r="ED32" s="761"/>
      <c r="EE32" s="759"/>
      <c r="EF32" s="760"/>
      <c r="EG32" s="761"/>
      <c r="EH32" s="726"/>
      <c r="EI32" s="717"/>
      <c r="EJ32" s="718"/>
      <c r="EK32" s="726"/>
      <c r="EL32" s="717"/>
      <c r="EM32" s="718"/>
      <c r="EN32" s="726"/>
      <c r="EO32" s="717"/>
      <c r="EP32" s="718"/>
      <c r="EQ32" s="726"/>
      <c r="ER32" s="717"/>
      <c r="ES32" s="718"/>
      <c r="ET32" s="731" t="str">
        <f>ET53&amp;"/"&amp;ET54</f>
        <v>工事種別/建設工事の種類</v>
      </c>
      <c r="EU32" s="811" t="str">
        <f>EU53&amp;"/"&amp;EU54</f>
        <v>/</v>
      </c>
      <c r="EV32" s="718" t="str">
        <f>EV53&amp;"/"&amp;EV54</f>
        <v>/</v>
      </c>
      <c r="EW32" s="759"/>
      <c r="EX32" s="760"/>
      <c r="EY32" s="761"/>
      <c r="EZ32" s="759"/>
      <c r="FA32" s="760"/>
      <c r="FB32" s="761"/>
      <c r="FC32" s="1241"/>
      <c r="FD32" s="1228"/>
      <c r="FE32" s="1229"/>
      <c r="FF32" s="1241"/>
      <c r="FG32" s="1228"/>
      <c r="FH32" s="1229"/>
      <c r="FI32" s="1241"/>
      <c r="FJ32" s="1228"/>
      <c r="FK32" s="1229"/>
      <c r="FL32" s="291"/>
    </row>
    <row r="33" spans="1:168" ht="74.25" customHeight="1">
      <c r="A33" s="308" t="s">
        <v>614</v>
      </c>
      <c r="B33" s="288">
        <v>8</v>
      </c>
      <c r="C33" s="812"/>
      <c r="D33" s="813"/>
      <c r="E33" s="814"/>
      <c r="F33" s="812"/>
      <c r="G33" s="813"/>
      <c r="H33" s="814"/>
      <c r="I33" s="726"/>
      <c r="J33" s="721"/>
      <c r="K33" s="815"/>
      <c r="L33" s="812"/>
      <c r="M33" s="813"/>
      <c r="N33" s="814"/>
      <c r="O33" s="812"/>
      <c r="P33" s="813"/>
      <c r="Q33" s="814"/>
      <c r="R33" s="726"/>
      <c r="S33" s="717"/>
      <c r="T33" s="718"/>
      <c r="U33" s="812"/>
      <c r="V33" s="813"/>
      <c r="W33" s="814"/>
      <c r="X33" s="812"/>
      <c r="Y33" s="813"/>
      <c r="Z33" s="814"/>
      <c r="AA33" s="726" t="s">
        <v>1280</v>
      </c>
      <c r="AB33" s="721" t="str">
        <f>AB53&amp;"／"&amp;AB54&amp;" "&amp;AB55&amp;" "&amp;AB56</f>
        <v xml:space="preserve">／  </v>
      </c>
      <c r="AC33" s="722" t="str">
        <f>AC53&amp;"／"&amp;AC54&amp;" "&amp;AC55&amp;" "&amp;AC56</f>
        <v xml:space="preserve">／  </v>
      </c>
      <c r="AD33" s="816"/>
      <c r="AE33" s="817"/>
      <c r="AF33" s="818"/>
      <c r="AG33" s="812"/>
      <c r="AH33" s="813"/>
      <c r="AI33" s="814"/>
      <c r="AJ33" s="726"/>
      <c r="AK33" s="717"/>
      <c r="AL33" s="718"/>
      <c r="AM33" s="812"/>
      <c r="AN33" s="813"/>
      <c r="AO33" s="814"/>
      <c r="AP33" s="812"/>
      <c r="AQ33" s="813"/>
      <c r="AR33" s="814"/>
      <c r="AS33" s="726" t="s">
        <v>1280</v>
      </c>
      <c r="AT33" s="721" t="str">
        <f>AT53&amp;"／"&amp;AT54&amp;" "&amp;AT55&amp;" "&amp;AT56</f>
        <v xml:space="preserve">／  </v>
      </c>
      <c r="AU33" s="722" t="str">
        <f>AU53&amp;"／"&amp;AU54&amp;" "&amp;AU55&amp;" "&amp;AU56</f>
        <v xml:space="preserve">／  </v>
      </c>
      <c r="AV33" s="816"/>
      <c r="AW33" s="817"/>
      <c r="AX33" s="818"/>
      <c r="AY33" s="812"/>
      <c r="AZ33" s="813"/>
      <c r="BA33" s="814"/>
      <c r="BB33" s="726"/>
      <c r="BC33" s="717"/>
      <c r="BD33" s="718"/>
      <c r="BE33" s="812"/>
      <c r="BF33" s="813"/>
      <c r="BG33" s="814"/>
      <c r="BH33" s="812"/>
      <c r="BI33" s="813"/>
      <c r="BJ33" s="814"/>
      <c r="BK33" s="726" t="s">
        <v>1280</v>
      </c>
      <c r="BL33" s="721" t="str">
        <f>BL53&amp;"／"&amp;BL54&amp;" "&amp;BL55&amp;" "&amp;BL56</f>
        <v xml:space="preserve">／  </v>
      </c>
      <c r="BM33" s="722" t="str">
        <f>BM53&amp;"／"&amp;BM54&amp;" "&amp;BM55&amp;" "&amp;BM56</f>
        <v xml:space="preserve">／  </v>
      </c>
      <c r="BN33" s="816"/>
      <c r="BO33" s="817"/>
      <c r="BP33" s="818"/>
      <c r="BQ33" s="812"/>
      <c r="BR33" s="813"/>
      <c r="BS33" s="814"/>
      <c r="BT33" s="726"/>
      <c r="BU33" s="717"/>
      <c r="BV33" s="718"/>
      <c r="BW33" s="812"/>
      <c r="BX33" s="813"/>
      <c r="BY33" s="814"/>
      <c r="BZ33" s="812"/>
      <c r="CA33" s="813"/>
      <c r="CB33" s="814"/>
      <c r="CC33" s="812"/>
      <c r="CD33" s="813"/>
      <c r="CE33" s="814"/>
      <c r="CF33" s="812"/>
      <c r="CG33" s="813"/>
      <c r="CH33" s="814"/>
      <c r="CI33" s="812"/>
      <c r="CJ33" s="813"/>
      <c r="CK33" s="814"/>
      <c r="CL33" s="812"/>
      <c r="CM33" s="813"/>
      <c r="CN33" s="814"/>
      <c r="CO33" s="726" t="str">
        <f>CO49</f>
        <v>施工箇所</v>
      </c>
      <c r="CP33" s="721" t="e">
        <f t="shared" si="107"/>
        <v>#REF!</v>
      </c>
      <c r="CQ33" s="722" t="e">
        <f t="shared" si="107"/>
        <v>#REF!</v>
      </c>
      <c r="CR33" s="812"/>
      <c r="CS33" s="813"/>
      <c r="CT33" s="814"/>
      <c r="CU33" s="726" t="str">
        <f>CU49</f>
        <v>施工箇所</v>
      </c>
      <c r="CV33" s="721" t="e">
        <f t="shared" ref="CV33:CW33" si="115">CV49</f>
        <v>#REF!</v>
      </c>
      <c r="CW33" s="722" t="e">
        <f t="shared" si="115"/>
        <v>#REF!</v>
      </c>
      <c r="CX33" s="812"/>
      <c r="CY33" s="813"/>
      <c r="CZ33" s="814"/>
      <c r="DA33" s="731"/>
      <c r="DB33" s="819"/>
      <c r="DC33" s="777"/>
      <c r="DD33" s="820"/>
      <c r="DE33" s="820"/>
      <c r="DF33" s="820"/>
      <c r="DG33" s="821"/>
      <c r="DH33" s="750"/>
      <c r="DI33" s="788"/>
      <c r="DJ33" s="749"/>
      <c r="DK33" s="750"/>
      <c r="DL33" s="751"/>
      <c r="DM33" s="812"/>
      <c r="DN33" s="813"/>
      <c r="DO33" s="814"/>
      <c r="DP33" s="813"/>
      <c r="DQ33" s="813"/>
      <c r="DR33" s="813"/>
      <c r="DS33" s="726" t="s">
        <v>273</v>
      </c>
      <c r="DT33" s="1179" t="e">
        <f>DT55</f>
        <v>#REF!</v>
      </c>
      <c r="DU33" s="1180"/>
      <c r="DV33" s="822"/>
      <c r="DW33" s="823"/>
      <c r="DX33" s="824"/>
      <c r="DY33" s="812"/>
      <c r="DZ33" s="813"/>
      <c r="EA33" s="814"/>
      <c r="EB33" s="812"/>
      <c r="EC33" s="813"/>
      <c r="ED33" s="814"/>
      <c r="EE33" s="812"/>
      <c r="EF33" s="813"/>
      <c r="EG33" s="814"/>
      <c r="EH33" s="726"/>
      <c r="EI33" s="717"/>
      <c r="EJ33" s="718"/>
      <c r="EK33" s="726"/>
      <c r="EL33" s="717"/>
      <c r="EM33" s="718"/>
      <c r="EN33" s="726"/>
      <c r="EO33" s="717"/>
      <c r="EP33" s="718"/>
      <c r="EQ33" s="726"/>
      <c r="ER33" s="717"/>
      <c r="ES33" s="718"/>
      <c r="ET33" s="812"/>
      <c r="EU33" s="813"/>
      <c r="EV33" s="814"/>
      <c r="EW33" s="812"/>
      <c r="EX33" s="813"/>
      <c r="EY33" s="814"/>
      <c r="EZ33" s="812"/>
      <c r="FA33" s="813"/>
      <c r="FB33" s="814"/>
      <c r="FC33" s="726" t="str">
        <f>FC49</f>
        <v>技術者数2</v>
      </c>
      <c r="FD33" s="1336" t="e">
        <f>FD49</f>
        <v>#REF!</v>
      </c>
      <c r="FE33" s="1337"/>
      <c r="FF33" s="726"/>
      <c r="FG33" s="1336"/>
      <c r="FH33" s="1337"/>
      <c r="FI33" s="726"/>
      <c r="FJ33" s="1336"/>
      <c r="FK33" s="1337"/>
      <c r="FL33" s="291"/>
    </row>
    <row r="34" spans="1:168">
      <c r="A34" s="291"/>
      <c r="B34" s="289"/>
      <c r="C34" s="288"/>
      <c r="D34" s="288"/>
      <c r="E34" s="288"/>
      <c r="F34" s="288"/>
      <c r="G34" s="288"/>
      <c r="H34" s="288"/>
      <c r="I34" s="288"/>
      <c r="J34" s="288"/>
      <c r="K34" s="288"/>
      <c r="L34" s="288"/>
      <c r="M34" s="288"/>
      <c r="N34" s="288"/>
      <c r="O34" s="288"/>
      <c r="P34" s="288"/>
      <c r="Q34" s="288"/>
      <c r="R34" s="288"/>
      <c r="S34" s="288"/>
      <c r="T34" s="288"/>
      <c r="U34" s="101" t="str">
        <f>IF(企業入力シート!C25="","配置なし","配置あり")</f>
        <v>配置なし</v>
      </c>
      <c r="V34" s="288"/>
      <c r="W34" s="288"/>
      <c r="X34" s="101" t="str">
        <f>IF(企業入力シート!C25="","配置なし","配置あり")</f>
        <v>配置なし</v>
      </c>
      <c r="Y34" s="288"/>
      <c r="Z34" s="288"/>
      <c r="AA34" s="101" t="str">
        <f>IF(企業入力シート!C25="","配置なし","配置あり")</f>
        <v>配置なし</v>
      </c>
      <c r="AB34" s="288"/>
      <c r="AC34" s="288"/>
      <c r="AD34" s="101" t="str">
        <f>IF(企業入力シート!C25="","配置なし","配置あり")</f>
        <v>配置なし</v>
      </c>
      <c r="AE34" s="288"/>
      <c r="AF34" s="288"/>
      <c r="AG34" s="101" t="str">
        <f>IF(企業入力シート!C25="","配置なし","配置あり")</f>
        <v>配置なし</v>
      </c>
      <c r="AH34" s="101" t="str">
        <f>IF(企業入力シート!C39="","配置なし","配置あり")</f>
        <v>配置なし</v>
      </c>
      <c r="AI34" s="288"/>
      <c r="AJ34" s="288"/>
      <c r="AK34" s="288"/>
      <c r="AL34" s="288"/>
      <c r="AM34" s="101" t="str">
        <f>IF(企業入力シート!C26="","配置なし","配置あり")</f>
        <v>配置なし</v>
      </c>
      <c r="AN34" s="288"/>
      <c r="AO34" s="288"/>
      <c r="AP34" s="101" t="str">
        <f>IF(企業入力シート!C26="","配置なし","配置あり")</f>
        <v>配置なし</v>
      </c>
      <c r="AQ34" s="288"/>
      <c r="AR34" s="288"/>
      <c r="AS34" s="101" t="str">
        <f>IF(企業入力シート!C26="","配置なし","配置あり")</f>
        <v>配置なし</v>
      </c>
      <c r="AT34" s="288"/>
      <c r="AU34" s="288"/>
      <c r="AV34" s="101" t="str">
        <f>IF(企業入力シート!C26="","配置なし","配置あり")</f>
        <v>配置なし</v>
      </c>
      <c r="AW34" s="288"/>
      <c r="AX34" s="288"/>
      <c r="AY34" s="101" t="str">
        <f>IF(企業入力シート!C26="","配置なし","配置あり")</f>
        <v>配置なし</v>
      </c>
      <c r="AZ34" s="101" t="str">
        <f>IF(企業入力シート!C40="","配置なし","配置あり")</f>
        <v>配置なし</v>
      </c>
      <c r="BA34" s="288"/>
      <c r="BB34" s="288"/>
      <c r="BC34" s="288"/>
      <c r="BD34" s="288"/>
      <c r="BE34" s="101" t="str">
        <f>IF(企業入力シート!C27="","配置なし","配置あり")</f>
        <v>配置なし</v>
      </c>
      <c r="BF34" s="288"/>
      <c r="BG34" s="288"/>
      <c r="BH34" s="101" t="str">
        <f>IF(企業入力シート!C27="","配置なし","配置あり")</f>
        <v>配置なし</v>
      </c>
      <c r="BI34" s="288"/>
      <c r="BJ34" s="288"/>
      <c r="BK34" s="101" t="str">
        <f>IF(企業入力シート!C27="","配置なし","配置あり")</f>
        <v>配置なし</v>
      </c>
      <c r="BL34" s="288"/>
      <c r="BM34" s="288"/>
      <c r="BN34" s="101" t="str">
        <f>IF(企業入力シート!C27="","配置なし","配置あり")</f>
        <v>配置なし</v>
      </c>
      <c r="BO34" s="288"/>
      <c r="BP34" s="288"/>
      <c r="BQ34" s="101" t="str">
        <f>IF(企業入力シート!C27="","配置なし","配置あり")</f>
        <v>配置なし</v>
      </c>
      <c r="BR34" s="101" t="str">
        <f>IF(企業入力シート!C41="","配置なし","配置あり")</f>
        <v>配置なし</v>
      </c>
      <c r="BS34" s="288"/>
      <c r="BT34" s="288"/>
      <c r="BU34" s="288"/>
      <c r="BV34" s="288"/>
      <c r="BW34" s="288"/>
      <c r="BX34" s="288"/>
      <c r="BY34" s="288"/>
      <c r="BZ34" s="288"/>
      <c r="CA34" s="288"/>
      <c r="CB34" s="288"/>
      <c r="CC34" s="288"/>
      <c r="CD34" s="288"/>
      <c r="CE34" s="288"/>
      <c r="CF34" s="288"/>
      <c r="CG34" s="288"/>
      <c r="CH34" s="288"/>
      <c r="CI34" s="288"/>
      <c r="CJ34" s="288"/>
      <c r="CK34" s="288"/>
      <c r="CL34" s="288"/>
      <c r="CM34" s="288"/>
      <c r="CN34" s="288"/>
      <c r="CO34" s="288"/>
      <c r="CP34" s="288"/>
      <c r="CQ34" s="288"/>
      <c r="CR34" s="288"/>
      <c r="CS34" s="288"/>
      <c r="CT34" s="288"/>
      <c r="CU34" s="288"/>
      <c r="CV34" s="288"/>
      <c r="CW34" s="288"/>
      <c r="CX34" s="288"/>
      <c r="CY34" s="288"/>
      <c r="CZ34" s="288"/>
      <c r="DA34" s="288"/>
      <c r="DB34" s="288"/>
      <c r="DC34" s="288"/>
      <c r="DD34" s="288"/>
      <c r="DE34" s="288"/>
      <c r="DF34" s="288"/>
      <c r="DG34" s="288"/>
      <c r="DH34" s="288"/>
      <c r="DI34" s="288"/>
      <c r="DJ34" s="288"/>
      <c r="DK34" s="288"/>
      <c r="DL34" s="288"/>
      <c r="DM34" s="288"/>
      <c r="DN34" s="288"/>
      <c r="DO34" s="288"/>
      <c r="DP34" s="288"/>
      <c r="DQ34" s="288"/>
      <c r="DR34" s="288"/>
      <c r="DS34" s="288"/>
      <c r="DT34" s="288"/>
      <c r="DU34" s="288"/>
      <c r="DV34" s="288"/>
      <c r="DW34" s="288"/>
      <c r="DX34" s="288"/>
      <c r="DY34" s="288"/>
      <c r="DZ34" s="288"/>
      <c r="EA34" s="288"/>
      <c r="EB34" s="288"/>
      <c r="EC34" s="288"/>
      <c r="ED34" s="288"/>
      <c r="EE34" s="288"/>
      <c r="EF34" s="288"/>
      <c r="EG34" s="288"/>
      <c r="EH34" s="288"/>
      <c r="EI34" s="288"/>
      <c r="EJ34" s="288"/>
      <c r="EK34" s="288"/>
      <c r="EL34" s="288"/>
      <c r="EM34" s="288"/>
      <c r="EN34" s="288"/>
      <c r="EO34" s="288"/>
      <c r="EP34" s="288"/>
      <c r="EQ34" s="288"/>
      <c r="ER34" s="288"/>
      <c r="ES34" s="288"/>
      <c r="ET34" s="288"/>
      <c r="EU34" s="288"/>
      <c r="EV34" s="288"/>
      <c r="EW34" s="288"/>
      <c r="EX34" s="288"/>
      <c r="EY34" s="288"/>
      <c r="EZ34" s="288"/>
      <c r="FA34" s="288"/>
      <c r="FB34" s="288"/>
      <c r="FC34" s="288"/>
      <c r="FD34" s="288"/>
      <c r="FE34" s="288"/>
      <c r="FF34" s="288"/>
      <c r="FG34" s="288"/>
      <c r="FH34" s="288"/>
      <c r="FI34" s="288"/>
      <c r="FJ34" s="288"/>
      <c r="FK34" s="288"/>
      <c r="FL34" s="291"/>
    </row>
    <row r="35" spans="1:168">
      <c r="A35" s="309"/>
      <c r="B35" s="23"/>
      <c r="N35" s="12"/>
      <c r="T35" s="97"/>
      <c r="U35" s="12"/>
      <c r="W35" s="14"/>
      <c r="Y35" s="12"/>
      <c r="Z35" s="14"/>
      <c r="AE35" s="12"/>
      <c r="AF35" s="14"/>
      <c r="AL35" s="97"/>
      <c r="AM35" s="13"/>
      <c r="AO35" s="14"/>
      <c r="AQ35" s="13"/>
      <c r="AR35" s="14"/>
      <c r="AW35" s="13"/>
      <c r="AX35" s="14"/>
      <c r="BD35" s="97"/>
      <c r="BE35" s="13"/>
      <c r="BG35" s="14"/>
      <c r="BI35" s="13"/>
      <c r="BJ35" s="14"/>
      <c r="BO35" s="13"/>
      <c r="BP35" s="14"/>
      <c r="BV35" s="97"/>
      <c r="CW35" s="12"/>
      <c r="DN35" s="12"/>
      <c r="DO35" s="14"/>
      <c r="EJ35" s="97"/>
      <c r="EX35" s="12"/>
      <c r="EY35" s="22"/>
      <c r="FE35" s="28"/>
      <c r="FH35" s="109"/>
      <c r="FK35" s="109"/>
    </row>
    <row r="36" spans="1:168" ht="37.5" customHeight="1">
      <c r="A36" s="27" t="s">
        <v>618</v>
      </c>
      <c r="B36" s="23"/>
      <c r="N36" s="12"/>
      <c r="T36" s="97"/>
      <c r="U36" s="12"/>
      <c r="W36" s="14"/>
      <c r="Y36" s="12"/>
      <c r="Z36" s="14"/>
      <c r="AE36" s="12"/>
      <c r="AF36" s="14"/>
      <c r="AL36" s="97"/>
      <c r="AM36" s="13"/>
      <c r="AO36" s="14"/>
      <c r="AQ36" s="13"/>
      <c r="AR36" s="14"/>
      <c r="AW36" s="13"/>
      <c r="AX36" s="14"/>
      <c r="BD36" s="97"/>
      <c r="BE36" s="13"/>
      <c r="BG36" s="14"/>
      <c r="BI36" s="13"/>
      <c r="BJ36" s="14"/>
      <c r="BO36" s="13"/>
      <c r="BP36" s="14"/>
      <c r="BV36" s="97"/>
      <c r="CW36" s="12"/>
      <c r="DN36" s="12"/>
      <c r="DO36" s="14"/>
      <c r="EJ36" s="97"/>
      <c r="EX36" s="12"/>
      <c r="EY36" s="22"/>
      <c r="FE36" s="28"/>
      <c r="FH36" s="109"/>
      <c r="FK36" s="109"/>
    </row>
    <row r="37" spans="1:168" s="59" customFormat="1" ht="27" customHeight="1">
      <c r="A37" s="310"/>
      <c r="B37" s="84" t="s">
        <v>441</v>
      </c>
      <c r="C37" s="1181" t="s">
        <v>172</v>
      </c>
      <c r="D37" s="1182"/>
      <c r="E37" s="1182"/>
      <c r="F37" s="1181" t="s">
        <v>172</v>
      </c>
      <c r="G37" s="1182"/>
      <c r="H37" s="1182"/>
      <c r="I37" s="1181" t="s">
        <v>264</v>
      </c>
      <c r="J37" s="1182"/>
      <c r="K37" s="1182"/>
      <c r="L37" s="1181" t="s">
        <v>264</v>
      </c>
      <c r="M37" s="1182"/>
      <c r="N37" s="1208"/>
      <c r="O37" s="1181" t="s">
        <v>172</v>
      </c>
      <c r="P37" s="1182"/>
      <c r="Q37" s="1208"/>
      <c r="R37" s="1181" t="s">
        <v>172</v>
      </c>
      <c r="S37" s="1182"/>
      <c r="T37" s="1208"/>
      <c r="U37" s="1181" t="s">
        <v>265</v>
      </c>
      <c r="V37" s="1182"/>
      <c r="W37" s="1182"/>
      <c r="X37" s="1181" t="s">
        <v>265</v>
      </c>
      <c r="Y37" s="1182"/>
      <c r="Z37" s="1182"/>
      <c r="AA37" s="1181" t="s">
        <v>265</v>
      </c>
      <c r="AB37" s="1182"/>
      <c r="AC37" s="1182"/>
      <c r="AD37" s="1181" t="s">
        <v>265</v>
      </c>
      <c r="AE37" s="1182"/>
      <c r="AF37" s="1208"/>
      <c r="AG37" s="1181" t="s">
        <v>824</v>
      </c>
      <c r="AH37" s="1182"/>
      <c r="AI37" s="1208"/>
      <c r="AJ37" s="1181" t="s">
        <v>500</v>
      </c>
      <c r="AK37" s="1182"/>
      <c r="AL37" s="1208"/>
      <c r="AM37" s="1181" t="s">
        <v>266</v>
      </c>
      <c r="AN37" s="1182"/>
      <c r="AO37" s="1208"/>
      <c r="AP37" s="1181" t="s">
        <v>266</v>
      </c>
      <c r="AQ37" s="1182"/>
      <c r="AR37" s="1182"/>
      <c r="AS37" s="1181" t="s">
        <v>266</v>
      </c>
      <c r="AT37" s="1182"/>
      <c r="AU37" s="1182"/>
      <c r="AV37" s="1181" t="s">
        <v>266</v>
      </c>
      <c r="AW37" s="1182"/>
      <c r="AX37" s="1182"/>
      <c r="AY37" s="1181" t="s">
        <v>825</v>
      </c>
      <c r="AZ37" s="1182"/>
      <c r="BA37" s="1208"/>
      <c r="BB37" s="1181" t="s">
        <v>501</v>
      </c>
      <c r="BC37" s="1182"/>
      <c r="BD37" s="1208"/>
      <c r="BE37" s="1181" t="s">
        <v>267</v>
      </c>
      <c r="BF37" s="1182"/>
      <c r="BG37" s="1208"/>
      <c r="BH37" s="1181" t="s">
        <v>267</v>
      </c>
      <c r="BI37" s="1182"/>
      <c r="BJ37" s="1182"/>
      <c r="BK37" s="1181" t="s">
        <v>267</v>
      </c>
      <c r="BL37" s="1182"/>
      <c r="BM37" s="1182"/>
      <c r="BN37" s="1181" t="s">
        <v>267</v>
      </c>
      <c r="BO37" s="1182"/>
      <c r="BP37" s="1182"/>
      <c r="BQ37" s="1181" t="s">
        <v>826</v>
      </c>
      <c r="BR37" s="1182"/>
      <c r="BS37" s="1208"/>
      <c r="BT37" s="1181" t="s">
        <v>503</v>
      </c>
      <c r="BU37" s="1182"/>
      <c r="BV37" s="1208"/>
      <c r="BW37" s="1181" t="s">
        <v>1421</v>
      </c>
      <c r="BX37" s="1182"/>
      <c r="BY37" s="1182"/>
      <c r="BZ37" s="1181" t="s">
        <v>1421</v>
      </c>
      <c r="CA37" s="1182"/>
      <c r="CB37" s="1208"/>
      <c r="CC37" s="1181" t="s">
        <v>1421</v>
      </c>
      <c r="CD37" s="1182"/>
      <c r="CE37" s="1208"/>
      <c r="CF37" s="1181" t="s">
        <v>1421</v>
      </c>
      <c r="CG37" s="1182"/>
      <c r="CH37" s="1182"/>
      <c r="CI37" s="1181" t="s">
        <v>1421</v>
      </c>
      <c r="CJ37" s="1182"/>
      <c r="CK37" s="1208"/>
      <c r="CL37" s="1181" t="s">
        <v>1421</v>
      </c>
      <c r="CM37" s="1182"/>
      <c r="CN37" s="1208"/>
      <c r="CO37" s="1181" t="s">
        <v>1421</v>
      </c>
      <c r="CP37" s="1182"/>
      <c r="CQ37" s="1182"/>
      <c r="CR37" s="1181" t="s">
        <v>1421</v>
      </c>
      <c r="CS37" s="1182"/>
      <c r="CT37" s="1182"/>
      <c r="CU37" s="1181" t="s">
        <v>1421</v>
      </c>
      <c r="CV37" s="1182"/>
      <c r="CW37" s="1182"/>
      <c r="CX37" s="1181" t="s">
        <v>1421</v>
      </c>
      <c r="CY37" s="1182"/>
      <c r="CZ37" s="1182"/>
      <c r="DA37" s="1181" t="s">
        <v>1421</v>
      </c>
      <c r="DB37" s="1182"/>
      <c r="DC37" s="1182"/>
      <c r="DD37" s="1181" t="s">
        <v>1421</v>
      </c>
      <c r="DE37" s="1182"/>
      <c r="DF37" s="1182"/>
      <c r="DG37" s="1181" t="s">
        <v>1421</v>
      </c>
      <c r="DH37" s="1182"/>
      <c r="DI37" s="1182"/>
      <c r="DJ37" s="1181" t="s">
        <v>1421</v>
      </c>
      <c r="DK37" s="1182"/>
      <c r="DL37" s="1182"/>
      <c r="DM37" s="1181" t="s">
        <v>1421</v>
      </c>
      <c r="DN37" s="1182"/>
      <c r="DO37" s="1182"/>
      <c r="DP37" s="1181" t="s">
        <v>1421</v>
      </c>
      <c r="DQ37" s="1182"/>
      <c r="DR37" s="1182"/>
      <c r="DS37" s="1181" t="s">
        <v>1421</v>
      </c>
      <c r="DT37" s="1182"/>
      <c r="DU37" s="1182"/>
      <c r="DV37" s="1181" t="s">
        <v>1424</v>
      </c>
      <c r="DW37" s="1182"/>
      <c r="DX37" s="1182"/>
      <c r="DY37" s="1181" t="s">
        <v>1421</v>
      </c>
      <c r="DZ37" s="1182"/>
      <c r="EA37" s="1208"/>
      <c r="EB37" s="1181" t="s">
        <v>1421</v>
      </c>
      <c r="EC37" s="1182"/>
      <c r="ED37" s="1208"/>
      <c r="EE37" s="1181" t="s">
        <v>496</v>
      </c>
      <c r="EF37" s="1182"/>
      <c r="EG37" s="1208"/>
      <c r="EH37" s="1181" t="s">
        <v>1421</v>
      </c>
      <c r="EI37" s="1182"/>
      <c r="EJ37" s="1208"/>
      <c r="EK37" s="1170" t="s">
        <v>1421</v>
      </c>
      <c r="EL37" s="1171"/>
      <c r="EM37" s="1172"/>
      <c r="EN37" s="1170" t="s">
        <v>1421</v>
      </c>
      <c r="EO37" s="1171"/>
      <c r="EP37" s="1172"/>
      <c r="EQ37" s="1170" t="s">
        <v>1421</v>
      </c>
      <c r="ER37" s="1171"/>
      <c r="ES37" s="1172"/>
      <c r="ET37" s="1181" t="s">
        <v>268</v>
      </c>
      <c r="EU37" s="1182"/>
      <c r="EV37" s="1182"/>
      <c r="EW37" s="1309" t="s">
        <v>268</v>
      </c>
      <c r="EX37" s="1309"/>
      <c r="EY37" s="1309"/>
      <c r="EZ37" s="1309" t="s">
        <v>268</v>
      </c>
      <c r="FA37" s="1309"/>
      <c r="FB37" s="1309"/>
      <c r="FC37" s="1309" t="s">
        <v>268</v>
      </c>
      <c r="FD37" s="1309"/>
      <c r="FE37" s="1309"/>
      <c r="FF37" s="1309" t="s">
        <v>268</v>
      </c>
      <c r="FG37" s="1309"/>
      <c r="FH37" s="1309"/>
      <c r="FI37" s="1309" t="s">
        <v>268</v>
      </c>
      <c r="FJ37" s="1309"/>
      <c r="FK37" s="1309"/>
    </row>
    <row r="38" spans="1:168" ht="67.5" customHeight="1">
      <c r="A38" s="309"/>
      <c r="B38" s="15" t="s">
        <v>442</v>
      </c>
      <c r="C38" s="1183" t="s">
        <v>1256</v>
      </c>
      <c r="D38" s="1184"/>
      <c r="E38" s="1184"/>
      <c r="F38" s="1183" t="s">
        <v>836</v>
      </c>
      <c r="G38" s="1184"/>
      <c r="H38" s="1184"/>
      <c r="I38" s="1183" t="s">
        <v>218</v>
      </c>
      <c r="J38" s="1184"/>
      <c r="K38" s="1184"/>
      <c r="L38" s="1183" t="s">
        <v>228</v>
      </c>
      <c r="M38" s="1184"/>
      <c r="N38" s="1185"/>
      <c r="O38" s="1183" t="s">
        <v>689</v>
      </c>
      <c r="P38" s="1184"/>
      <c r="Q38" s="1185"/>
      <c r="R38" s="1183" t="s">
        <v>497</v>
      </c>
      <c r="S38" s="1184"/>
      <c r="T38" s="1185"/>
      <c r="U38" s="1183" t="s">
        <v>231</v>
      </c>
      <c r="V38" s="1184"/>
      <c r="W38" s="1184"/>
      <c r="X38" s="1183" t="s">
        <v>232</v>
      </c>
      <c r="Y38" s="1184"/>
      <c r="Z38" s="1184"/>
      <c r="AA38" s="1183" t="s">
        <v>233</v>
      </c>
      <c r="AB38" s="1184"/>
      <c r="AC38" s="1184"/>
      <c r="AD38" s="1183" t="s">
        <v>235</v>
      </c>
      <c r="AE38" s="1184"/>
      <c r="AF38" s="1185"/>
      <c r="AG38" s="1183" t="s">
        <v>837</v>
      </c>
      <c r="AH38" s="1184"/>
      <c r="AI38" s="1185"/>
      <c r="AJ38" s="1183" t="s">
        <v>497</v>
      </c>
      <c r="AK38" s="1184"/>
      <c r="AL38" s="1185"/>
      <c r="AM38" s="1183" t="s">
        <v>231</v>
      </c>
      <c r="AN38" s="1184"/>
      <c r="AO38" s="1184"/>
      <c r="AP38" s="1183" t="s">
        <v>232</v>
      </c>
      <c r="AQ38" s="1184"/>
      <c r="AR38" s="1184"/>
      <c r="AS38" s="1183" t="s">
        <v>160</v>
      </c>
      <c r="AT38" s="1184"/>
      <c r="AU38" s="1184"/>
      <c r="AV38" s="1183" t="s">
        <v>235</v>
      </c>
      <c r="AW38" s="1184"/>
      <c r="AX38" s="1184"/>
      <c r="AY38" s="1183" t="s">
        <v>838</v>
      </c>
      <c r="AZ38" s="1184"/>
      <c r="BA38" s="1185"/>
      <c r="BB38" s="1183" t="s">
        <v>497</v>
      </c>
      <c r="BC38" s="1184"/>
      <c r="BD38" s="1185"/>
      <c r="BE38" s="1183" t="s">
        <v>231</v>
      </c>
      <c r="BF38" s="1184"/>
      <c r="BG38" s="1184"/>
      <c r="BH38" s="1183" t="s">
        <v>232</v>
      </c>
      <c r="BI38" s="1184"/>
      <c r="BJ38" s="1184"/>
      <c r="BK38" s="1183" t="s">
        <v>160</v>
      </c>
      <c r="BL38" s="1184"/>
      <c r="BM38" s="1184"/>
      <c r="BN38" s="1183" t="s">
        <v>235</v>
      </c>
      <c r="BO38" s="1184"/>
      <c r="BP38" s="1184"/>
      <c r="BQ38" s="1183" t="s">
        <v>838</v>
      </c>
      <c r="BR38" s="1184"/>
      <c r="BS38" s="1185"/>
      <c r="BT38" s="1183" t="s">
        <v>497</v>
      </c>
      <c r="BU38" s="1184"/>
      <c r="BV38" s="1185"/>
      <c r="BW38" s="1183" t="s">
        <v>236</v>
      </c>
      <c r="BX38" s="1184"/>
      <c r="BY38" s="1184"/>
      <c r="BZ38" s="1183" t="s">
        <v>752</v>
      </c>
      <c r="CA38" s="1184"/>
      <c r="CB38" s="1185"/>
      <c r="CC38" s="1183" t="s">
        <v>828</v>
      </c>
      <c r="CD38" s="1184"/>
      <c r="CE38" s="1185"/>
      <c r="CF38" s="1183" t="s">
        <v>238</v>
      </c>
      <c r="CG38" s="1184"/>
      <c r="CH38" s="1184"/>
      <c r="CI38" s="1328" t="s">
        <v>753</v>
      </c>
      <c r="CJ38" s="1329"/>
      <c r="CK38" s="1330"/>
      <c r="CL38" s="1328" t="s">
        <v>835</v>
      </c>
      <c r="CM38" s="1329"/>
      <c r="CN38" s="1330"/>
      <c r="CO38" s="1183" t="s">
        <v>588</v>
      </c>
      <c r="CP38" s="1184"/>
      <c r="CQ38" s="1184"/>
      <c r="CR38" s="1183" t="s">
        <v>816</v>
      </c>
      <c r="CS38" s="1184"/>
      <c r="CT38" s="1184"/>
      <c r="CU38" s="1183" t="s">
        <v>240</v>
      </c>
      <c r="CV38" s="1184"/>
      <c r="CW38" s="1184"/>
      <c r="CX38" s="1183" t="s">
        <v>814</v>
      </c>
      <c r="CY38" s="1184"/>
      <c r="CZ38" s="1184"/>
      <c r="DA38" s="1183" t="s">
        <v>589</v>
      </c>
      <c r="DB38" s="1184"/>
      <c r="DC38" s="1184"/>
      <c r="DD38" s="1183" t="s">
        <v>839</v>
      </c>
      <c r="DE38" s="1184"/>
      <c r="DF38" s="1184"/>
      <c r="DG38" s="1310" t="s">
        <v>840</v>
      </c>
      <c r="DH38" s="1310"/>
      <c r="DI38" s="1183"/>
      <c r="DJ38" s="1311" t="s">
        <v>1041</v>
      </c>
      <c r="DK38" s="1182"/>
      <c r="DL38" s="1312"/>
      <c r="DM38" s="1310" t="s">
        <v>247</v>
      </c>
      <c r="DN38" s="1310"/>
      <c r="DO38" s="1310"/>
      <c r="DP38" s="1183" t="s">
        <v>1406</v>
      </c>
      <c r="DQ38" s="1184"/>
      <c r="DR38" s="1185"/>
      <c r="DS38" s="1183" t="s">
        <v>1416</v>
      </c>
      <c r="DT38" s="1184"/>
      <c r="DU38" s="1184"/>
      <c r="DV38" s="1310" t="s">
        <v>995</v>
      </c>
      <c r="DW38" s="1310"/>
      <c r="DX38" s="1183"/>
      <c r="DY38" s="1183" t="s">
        <v>529</v>
      </c>
      <c r="DZ38" s="1184"/>
      <c r="EA38" s="1185"/>
      <c r="EB38" s="1183" t="s">
        <v>433</v>
      </c>
      <c r="EC38" s="1184"/>
      <c r="ED38" s="1185"/>
      <c r="EE38" s="1183" t="s">
        <v>495</v>
      </c>
      <c r="EF38" s="1184"/>
      <c r="EG38" s="1185"/>
      <c r="EH38" s="1183" t="s">
        <v>497</v>
      </c>
      <c r="EI38" s="1184"/>
      <c r="EJ38" s="1185"/>
      <c r="EK38" s="1160" t="s">
        <v>497</v>
      </c>
      <c r="EL38" s="1161"/>
      <c r="EM38" s="1162"/>
      <c r="EN38" s="1160" t="s">
        <v>497</v>
      </c>
      <c r="EO38" s="1161"/>
      <c r="EP38" s="1162"/>
      <c r="EQ38" s="1160" t="s">
        <v>497</v>
      </c>
      <c r="ER38" s="1161"/>
      <c r="ES38" s="1162"/>
      <c r="ET38" s="1310" t="s">
        <v>248</v>
      </c>
      <c r="EU38" s="1310"/>
      <c r="EV38" s="1310"/>
      <c r="EW38" s="1310" t="s">
        <v>250</v>
      </c>
      <c r="EX38" s="1310"/>
      <c r="EY38" s="1310"/>
      <c r="EZ38" s="1310" t="s">
        <v>373</v>
      </c>
      <c r="FA38" s="1310"/>
      <c r="FB38" s="1310"/>
      <c r="FC38" s="1310" t="s">
        <v>372</v>
      </c>
      <c r="FD38" s="1310"/>
      <c r="FE38" s="1310"/>
      <c r="FF38" s="1310"/>
      <c r="FG38" s="1310"/>
      <c r="FH38" s="1310"/>
      <c r="FI38" s="1310"/>
      <c r="FJ38" s="1310"/>
      <c r="FK38" s="1310"/>
    </row>
    <row r="39" spans="1:168" s="309" customFormat="1" ht="40.5" customHeight="1">
      <c r="B39" s="314" t="s">
        <v>285</v>
      </c>
      <c r="C39" s="825" t="s">
        <v>154</v>
      </c>
      <c r="D39" s="1232" t="str">
        <f>IF('企業成績評定点 (JV3年用)'!G6="","",'企業成績評定点 (JV3年用)'!G6)</f>
        <v>令和２年度から令和４年度（完成及び引き渡しが完了）</v>
      </c>
      <c r="E39" s="1232"/>
      <c r="F39" s="825" t="s">
        <v>154</v>
      </c>
      <c r="G39" s="1232" t="e">
        <f>IF(#REF!="","",#REF!)</f>
        <v>#REF!</v>
      </c>
      <c r="H39" s="1232"/>
      <c r="I39" s="825" t="s">
        <v>219</v>
      </c>
      <c r="J39" s="1218" t="str">
        <f>IF(同種工事施工実績!F6="","",同種工事施工実績!F6)</f>
        <v>平成25年度から入札公告日前日までに完成及び引き渡しが完了した、国（公団の後継会社、公社を含む）、都道府県（公社を含む）、市町村（企業団、事務組合等含む）の発注工事</v>
      </c>
      <c r="K39" s="1219"/>
      <c r="L39" s="1209" t="s">
        <v>229</v>
      </c>
      <c r="M39" s="1211" t="e">
        <f>IF(#REF!="","",#REF!)</f>
        <v>#REF!</v>
      </c>
      <c r="N39" s="1212"/>
      <c r="O39" s="1163" t="s">
        <v>229</v>
      </c>
      <c r="P39" s="1303" t="str">
        <f>IF('優良工事表彰 (JV) '!A6="","",'優良工事表彰 (JV) '!A6)</f>
        <v>　令和元年度から令和５年度に、島根県及び中国地方整備局発注工事で受けた優良工事表彰（優良工事施工団体表彰）</v>
      </c>
      <c r="Q39" s="1305"/>
      <c r="R39" s="1163"/>
      <c r="S39" s="1163"/>
      <c r="T39" s="1163"/>
      <c r="U39" s="1217" t="e">
        <f>IF(#REF!="","",#REF!)</f>
        <v>#REF!</v>
      </c>
      <c r="V39" s="1217"/>
      <c r="W39" s="1217"/>
      <c r="X39" s="1295" t="s">
        <v>259</v>
      </c>
      <c r="Y39" s="1217" t="str">
        <f>IF(技術者資格!B9="","",技術者資格!B9)</f>
        <v>電気通信主任技術者</v>
      </c>
      <c r="Z39" s="1217"/>
      <c r="AA39" s="826" t="s">
        <v>229</v>
      </c>
      <c r="AB39" s="1218" t="str">
        <f>IF(同種工事施工経験!E6="","",同種工事施工経験!E6)</f>
        <v/>
      </c>
      <c r="AC39" s="1219"/>
      <c r="AD39" s="1209" t="s">
        <v>229</v>
      </c>
      <c r="AE39" s="1211" t="str">
        <f>IF(優秀技術者表彰!E6="","",優秀技術者表彰!E6)</f>
        <v>　島根県内の公共事業において、令和元年度から令和５年度に、島根県及び中国地方整備局発注工事で主任（監理）技術者または現場代理人として受けた優秀建設技術者表彰</v>
      </c>
      <c r="AF39" s="1212"/>
      <c r="AG39" s="827" t="e">
        <f>IF(#REF!="","",#REF!)</f>
        <v>#REF!</v>
      </c>
      <c r="AH39" s="1232" t="e">
        <f>IF(#REF!="","",#REF!)</f>
        <v>#REF!</v>
      </c>
      <c r="AI39" s="1232" t="e">
        <f>IF(#REF!="","",#REF!)</f>
        <v>#REF!</v>
      </c>
      <c r="AJ39" s="1163"/>
      <c r="AK39" s="1163"/>
      <c r="AL39" s="1163"/>
      <c r="AM39" s="1303" t="e">
        <f>IF(#REF!="","",#REF!)</f>
        <v>#REF!</v>
      </c>
      <c r="AN39" s="1304"/>
      <c r="AO39" s="1305"/>
      <c r="AP39" s="1295" t="s">
        <v>259</v>
      </c>
      <c r="AQ39" s="1217" t="str">
        <f>IF(技術者資格!B9="","",技術者資格!B9)</f>
        <v>電気通信主任技術者</v>
      </c>
      <c r="AR39" s="1217"/>
      <c r="AS39" s="825" t="s">
        <v>229</v>
      </c>
      <c r="AT39" s="1218" t="str">
        <f>IF(同種工事施工経験!E6="","",同種工事施工経験!E6)</f>
        <v/>
      </c>
      <c r="AU39" s="1219"/>
      <c r="AV39" s="1209" t="s">
        <v>229</v>
      </c>
      <c r="AW39" s="1211" t="str">
        <f>IF(優秀技術者表彰!E6="","",優秀技術者表彰!E6)</f>
        <v>　島根県内の公共事業において、令和元年度から令和５年度に、島根県及び中国地方整備局発注工事で主任（監理）技術者または現場代理人として受けた優秀建設技術者表彰</v>
      </c>
      <c r="AX39" s="1212"/>
      <c r="AY39" s="827" t="e">
        <f>IF(#REF!="","",#REF!)</f>
        <v>#REF!</v>
      </c>
      <c r="AZ39" s="1232" t="e">
        <f>IF(#REF!="","",#REF!)</f>
        <v>#REF!</v>
      </c>
      <c r="BA39" s="1232" t="e">
        <f>IF(#REF!="","",#REF!)</f>
        <v>#REF!</v>
      </c>
      <c r="BB39" s="1163"/>
      <c r="BC39" s="1163"/>
      <c r="BD39" s="1163"/>
      <c r="BE39" s="1303" t="e">
        <f>IF(#REF!="","",#REF!)</f>
        <v>#REF!</v>
      </c>
      <c r="BF39" s="1304"/>
      <c r="BG39" s="1305"/>
      <c r="BH39" s="1295" t="s">
        <v>259</v>
      </c>
      <c r="BI39" s="1217" t="str">
        <f>IF(技術者資格!B9="","",技術者資格!B9)</f>
        <v>電気通信主任技術者</v>
      </c>
      <c r="BJ39" s="1217"/>
      <c r="BK39" s="825" t="s">
        <v>229</v>
      </c>
      <c r="BL39" s="1218" t="str">
        <f>IF(同種工事施工経験!E6="","",同種工事施工経験!E6)</f>
        <v/>
      </c>
      <c r="BM39" s="1219"/>
      <c r="BN39" s="1209" t="s">
        <v>229</v>
      </c>
      <c r="BO39" s="1211" t="str">
        <f>IF(優秀技術者表彰!E6="","",優秀技術者表彰!E6)</f>
        <v>　島根県内の公共事業において、令和元年度から令和５年度に、島根県及び中国地方整備局発注工事で主任（監理）技術者または現場代理人として受けた優秀建設技術者表彰</v>
      </c>
      <c r="BP39" s="1212"/>
      <c r="BQ39" s="827" t="e">
        <f>IF(#REF!="","",#REF!)</f>
        <v>#REF!</v>
      </c>
      <c r="BR39" s="1294" t="e">
        <f>IF(#REF!="","",#REF!)</f>
        <v>#REF!</v>
      </c>
      <c r="BS39" s="1294" t="e">
        <f>IF(#REF!="","",#REF!)</f>
        <v>#REF!</v>
      </c>
      <c r="BT39" s="1163"/>
      <c r="BU39" s="1163"/>
      <c r="BV39" s="1163"/>
      <c r="BW39" s="1295" t="s">
        <v>237</v>
      </c>
      <c r="BX39" s="1217" t="e">
        <f>IF(#REF!="","",#REF!)</f>
        <v>#REF!</v>
      </c>
      <c r="BY39" s="1217"/>
      <c r="BZ39" s="1303" t="e">
        <f>IF(#REF!="","",#REF!)</f>
        <v>#REF!</v>
      </c>
      <c r="CA39" s="1304"/>
      <c r="CB39" s="1305"/>
      <c r="CC39" s="1303" t="e">
        <f>IF(#REF!="","",#REF!)</f>
        <v>#REF!</v>
      </c>
      <c r="CD39" s="1304"/>
      <c r="CE39" s="1305"/>
      <c r="CF39" s="1295" t="s">
        <v>237</v>
      </c>
      <c r="CG39" s="1217" t="e">
        <f>IF(#REF!="","",#REF!)</f>
        <v>#REF!</v>
      </c>
      <c r="CH39" s="1217"/>
      <c r="CI39" s="1303" t="e">
        <f>IF(#REF!="","",#REF!)</f>
        <v>#REF!</v>
      </c>
      <c r="CJ39" s="1304"/>
      <c r="CK39" s="1305"/>
      <c r="CL39" s="1303" t="e">
        <f>#REF!</f>
        <v>#REF!</v>
      </c>
      <c r="CM39" s="1304"/>
      <c r="CN39" s="1305"/>
      <c r="CO39" s="1295" t="s">
        <v>237</v>
      </c>
      <c r="CP39" s="1217" t="e">
        <f>IF(#REF!="","",#REF!)</f>
        <v>#REF!</v>
      </c>
      <c r="CQ39" s="1217"/>
      <c r="CR39" s="1295" t="s">
        <v>237</v>
      </c>
      <c r="CS39" s="1217" t="e">
        <f>IF(#REF!="","",#REF!)</f>
        <v>#REF!</v>
      </c>
      <c r="CT39" s="1217"/>
      <c r="CU39" s="1295" t="s">
        <v>237</v>
      </c>
      <c r="CV39" s="1217" t="e">
        <f>IF(#REF!="","",#REF!)</f>
        <v>#REF!</v>
      </c>
      <c r="CW39" s="1327"/>
      <c r="CX39" s="1295" t="s">
        <v>237</v>
      </c>
      <c r="CY39" s="1217" t="e">
        <f>IF(#REF!="","",#REF!)</f>
        <v>#REF!</v>
      </c>
      <c r="CZ39" s="1327"/>
      <c r="DA39" s="1295" t="s">
        <v>237</v>
      </c>
      <c r="DB39" s="1217" t="e">
        <f>IF(#REF!="","",#REF!)</f>
        <v>#REF!</v>
      </c>
      <c r="DC39" s="1217"/>
      <c r="DD39" s="1295" t="s">
        <v>237</v>
      </c>
      <c r="DE39" s="1303" t="str">
        <f>IF('ボランティア (JV)'!B7="","",'ボランティア (JV)'!B7)</f>
        <v>令和３年度及び令和４年度における島根県内で実施されたボランティア活動又はハートフルしまねの参加実績</v>
      </c>
      <c r="DF39" s="1304"/>
      <c r="DG39" s="1295" t="s">
        <v>237</v>
      </c>
      <c r="DH39" s="1295" t="s">
        <v>262</v>
      </c>
      <c r="DI39" s="1295"/>
      <c r="DJ39" s="1295" t="s">
        <v>237</v>
      </c>
      <c r="DK39" s="1303" t="e">
        <f>#REF!</f>
        <v>#REF!</v>
      </c>
      <c r="DL39" s="1305"/>
      <c r="DM39" s="1295" t="s">
        <v>237</v>
      </c>
      <c r="DN39" s="1295" t="s">
        <v>263</v>
      </c>
      <c r="DO39" s="1295"/>
      <c r="DP39" s="1295" t="s">
        <v>237</v>
      </c>
      <c r="DQ39" s="1313" t="s">
        <v>1411</v>
      </c>
      <c r="DR39" s="1314"/>
      <c r="DS39" s="1319" t="s">
        <v>249</v>
      </c>
      <c r="DT39" s="1211" t="e">
        <f>#REF!</f>
        <v>#REF!</v>
      </c>
      <c r="DU39" s="1212"/>
      <c r="DV39" s="1295" t="s">
        <v>237</v>
      </c>
      <c r="DW39" s="1303" t="e">
        <f>IF(#REF!="","",#REF!)</f>
        <v>#REF!</v>
      </c>
      <c r="DX39" s="1304"/>
      <c r="DY39" s="1217" t="e">
        <f>IF(#REF!="","",#REF!)</f>
        <v>#REF!</v>
      </c>
      <c r="DZ39" s="1217"/>
      <c r="EA39" s="1217"/>
      <c r="EB39" s="1217" t="e">
        <f>IF(#REF!="","",#REF!)</f>
        <v>#REF!</v>
      </c>
      <c r="EC39" s="1217"/>
      <c r="ED39" s="1217"/>
      <c r="EE39" s="1217" t="e">
        <f>IF(#REF!="","",#REF!)</f>
        <v>#REF!</v>
      </c>
      <c r="EF39" s="1217"/>
      <c r="EG39" s="1217"/>
      <c r="EH39" s="1163"/>
      <c r="EI39" s="1163"/>
      <c r="EJ39" s="1163"/>
      <c r="EK39" s="1163"/>
      <c r="EL39" s="1163"/>
      <c r="EM39" s="1163"/>
      <c r="EN39" s="1163"/>
      <c r="EO39" s="1163"/>
      <c r="EP39" s="1163"/>
      <c r="EQ39" s="1163"/>
      <c r="ER39" s="1163"/>
      <c r="ES39" s="1163"/>
      <c r="ET39" s="825" t="s">
        <v>237</v>
      </c>
      <c r="EU39" s="1218" t="str">
        <f>IF(近隣施工実績!B10="","",近隣施工実績!B10)</f>
        <v>令和３年度から入札公告日前日までに完成及び引き渡しが完了した島根県発注の下記工事</v>
      </c>
      <c r="EV39" s="1219"/>
      <c r="EW39" s="1295" t="s">
        <v>237</v>
      </c>
      <c r="EX39" s="1303" t="e">
        <f>IF(#REF!="","",#REF!)</f>
        <v>#REF!</v>
      </c>
      <c r="EY39" s="1305"/>
      <c r="EZ39" s="1295" t="s">
        <v>237</v>
      </c>
      <c r="FA39" s="1303" t="e">
        <f>IF(#REF!="","",#REF!)</f>
        <v>#REF!</v>
      </c>
      <c r="FB39" s="1305"/>
      <c r="FC39" s="1295" t="s">
        <v>237</v>
      </c>
      <c r="FD39" s="1303" t="e">
        <f>IF(#REF!="","",#REF!)</f>
        <v>#REF!</v>
      </c>
      <c r="FE39" s="1305"/>
      <c r="FF39" s="1295"/>
      <c r="FG39" s="1313"/>
      <c r="FH39" s="1314"/>
      <c r="FI39" s="1295"/>
      <c r="FJ39" s="1313"/>
      <c r="FK39" s="1314"/>
    </row>
    <row r="40" spans="1:168" s="309" customFormat="1" ht="40.5" customHeight="1">
      <c r="B40" s="314" t="s">
        <v>309</v>
      </c>
      <c r="C40" s="825" t="s">
        <v>199</v>
      </c>
      <c r="D40" s="1232" t="str">
        <f>IF('企業成績評定点 (JV3年用)'!G7="","",'企業成績評定点 (JV3年用)'!G7)</f>
        <v>島根県（総務部、農林水産部、土木部、企業局）（第1、第2グループ共通）
国土交通省中国地方整備局（第1グループのみ）</v>
      </c>
      <c r="E40" s="1232"/>
      <c r="F40" s="825" t="s">
        <v>199</v>
      </c>
      <c r="G40" s="1232" t="e">
        <f>IF(#REF!="","",#REF!)</f>
        <v>#REF!</v>
      </c>
      <c r="H40" s="1232"/>
      <c r="I40" s="825" t="s">
        <v>220</v>
      </c>
      <c r="J40" s="1218" t="str">
        <f>IF(同種工事施工実績!F10="","",同種工事施工実績!F10)</f>
        <v>1契約で税込み最終金額が3億6千万円以上で上水道または工業用水道設備の中央監視システムの新設または更新を含む工事（修繕、点検は除く）の完成及び引き渡しが完了した工事</v>
      </c>
      <c r="K40" s="1219"/>
      <c r="L40" s="1210"/>
      <c r="M40" s="1213"/>
      <c r="N40" s="1214"/>
      <c r="O40" s="1163"/>
      <c r="P40" s="1306"/>
      <c r="Q40" s="1308"/>
      <c r="R40" s="1163"/>
      <c r="S40" s="1163"/>
      <c r="T40" s="1163"/>
      <c r="U40" s="1217"/>
      <c r="V40" s="1217"/>
      <c r="W40" s="1217"/>
      <c r="X40" s="1295"/>
      <c r="Y40" s="1217"/>
      <c r="Z40" s="1217"/>
      <c r="AA40" s="826" t="s">
        <v>220</v>
      </c>
      <c r="AB40" s="1218" t="str">
        <f>IF(同種工事施工経験!E8="","",同種工事施工経験!E8)</f>
        <v/>
      </c>
      <c r="AC40" s="1219"/>
      <c r="AD40" s="1210"/>
      <c r="AE40" s="1213"/>
      <c r="AF40" s="1214"/>
      <c r="AG40" s="827" t="e">
        <f>IF(#REF!="","",#REF!)</f>
        <v>#REF!</v>
      </c>
      <c r="AH40" s="1232" t="e">
        <f>IF(#REF!="","",#REF!)</f>
        <v>#REF!</v>
      </c>
      <c r="AI40" s="1232" t="e">
        <f>IF(#REF!="","",#REF!)</f>
        <v>#REF!</v>
      </c>
      <c r="AJ40" s="1163"/>
      <c r="AK40" s="1163"/>
      <c r="AL40" s="1163"/>
      <c r="AM40" s="1306"/>
      <c r="AN40" s="1307"/>
      <c r="AO40" s="1308"/>
      <c r="AP40" s="1295"/>
      <c r="AQ40" s="1217"/>
      <c r="AR40" s="1217"/>
      <c r="AS40" s="825" t="s">
        <v>220</v>
      </c>
      <c r="AT40" s="1218" t="str">
        <f>IF(同種工事施工経験!E8="","",同種工事施工経験!E8)</f>
        <v/>
      </c>
      <c r="AU40" s="1219"/>
      <c r="AV40" s="1210"/>
      <c r="AW40" s="1213"/>
      <c r="AX40" s="1214"/>
      <c r="AY40" s="827" t="e">
        <f>IF(#REF!="","",#REF!)</f>
        <v>#REF!</v>
      </c>
      <c r="AZ40" s="1232" t="e">
        <f>IF(#REF!="","",#REF!)</f>
        <v>#REF!</v>
      </c>
      <c r="BA40" s="1232" t="e">
        <f>IF(#REF!="","",#REF!)</f>
        <v>#REF!</v>
      </c>
      <c r="BB40" s="1163"/>
      <c r="BC40" s="1163"/>
      <c r="BD40" s="1163"/>
      <c r="BE40" s="1306"/>
      <c r="BF40" s="1307"/>
      <c r="BG40" s="1308"/>
      <c r="BH40" s="1295"/>
      <c r="BI40" s="1217"/>
      <c r="BJ40" s="1217"/>
      <c r="BK40" s="825" t="s">
        <v>220</v>
      </c>
      <c r="BL40" s="1213" t="str">
        <f>IF(同種工事施工経験!E8="","",同種工事施工経験!E8)</f>
        <v/>
      </c>
      <c r="BM40" s="1214"/>
      <c r="BN40" s="1210"/>
      <c r="BO40" s="1213"/>
      <c r="BP40" s="1214"/>
      <c r="BQ40" s="827" t="e">
        <f>IF(#REF!="","",#REF!)</f>
        <v>#REF!</v>
      </c>
      <c r="BR40" s="1294" t="e">
        <f>IF(#REF!="","",#REF!)</f>
        <v>#REF!</v>
      </c>
      <c r="BS40" s="1294" t="e">
        <f>IF(#REF!="","",#REF!)</f>
        <v>#REF!</v>
      </c>
      <c r="BT40" s="1163"/>
      <c r="BU40" s="1163"/>
      <c r="BV40" s="1163"/>
      <c r="BW40" s="1295"/>
      <c r="BX40" s="1217"/>
      <c r="BY40" s="1217"/>
      <c r="BZ40" s="1306"/>
      <c r="CA40" s="1307"/>
      <c r="CB40" s="1308"/>
      <c r="CC40" s="1306"/>
      <c r="CD40" s="1307"/>
      <c r="CE40" s="1308"/>
      <c r="CF40" s="1295"/>
      <c r="CG40" s="1217"/>
      <c r="CH40" s="1217"/>
      <c r="CI40" s="1306"/>
      <c r="CJ40" s="1307"/>
      <c r="CK40" s="1308"/>
      <c r="CL40" s="1306"/>
      <c r="CM40" s="1307"/>
      <c r="CN40" s="1308"/>
      <c r="CO40" s="1295"/>
      <c r="CP40" s="1217"/>
      <c r="CQ40" s="1217"/>
      <c r="CR40" s="1295"/>
      <c r="CS40" s="1217"/>
      <c r="CT40" s="1217"/>
      <c r="CU40" s="1295"/>
      <c r="CV40" s="1217"/>
      <c r="CW40" s="1327"/>
      <c r="CX40" s="1295"/>
      <c r="CY40" s="1217"/>
      <c r="CZ40" s="1327"/>
      <c r="DA40" s="1295"/>
      <c r="DB40" s="1217"/>
      <c r="DC40" s="1217"/>
      <c r="DD40" s="1295"/>
      <c r="DE40" s="1306"/>
      <c r="DF40" s="1307"/>
      <c r="DG40" s="1295"/>
      <c r="DH40" s="1295"/>
      <c r="DI40" s="1295"/>
      <c r="DJ40" s="1295"/>
      <c r="DK40" s="1306"/>
      <c r="DL40" s="1308"/>
      <c r="DM40" s="1295"/>
      <c r="DN40" s="1295"/>
      <c r="DO40" s="1295"/>
      <c r="DP40" s="1295"/>
      <c r="DQ40" s="1315"/>
      <c r="DR40" s="1316"/>
      <c r="DS40" s="1320"/>
      <c r="DT40" s="1322"/>
      <c r="DU40" s="1323"/>
      <c r="DV40" s="1295"/>
      <c r="DW40" s="1306"/>
      <c r="DX40" s="1307"/>
      <c r="DY40" s="1217"/>
      <c r="DZ40" s="1217"/>
      <c r="EA40" s="1217"/>
      <c r="EB40" s="1217"/>
      <c r="EC40" s="1217"/>
      <c r="ED40" s="1217"/>
      <c r="EE40" s="1217"/>
      <c r="EF40" s="1217"/>
      <c r="EG40" s="1217"/>
      <c r="EH40" s="1163"/>
      <c r="EI40" s="1163"/>
      <c r="EJ40" s="1163"/>
      <c r="EK40" s="1163"/>
      <c r="EL40" s="1163"/>
      <c r="EM40" s="1163"/>
      <c r="EN40" s="1163"/>
      <c r="EO40" s="1163"/>
      <c r="EP40" s="1163"/>
      <c r="EQ40" s="1163"/>
      <c r="ER40" s="1163"/>
      <c r="ES40" s="1163"/>
      <c r="ET40" s="825" t="s">
        <v>249</v>
      </c>
      <c r="EU40" s="1218" t="str">
        <f>IF(近隣施工実績!F12="","",近隣施工実績!F12)</f>
        <v>完成及び引き渡しが完了した島根県内での電気通信工事</v>
      </c>
      <c r="EV40" s="1219"/>
      <c r="EW40" s="1295"/>
      <c r="EX40" s="1306"/>
      <c r="EY40" s="1308"/>
      <c r="EZ40" s="1295"/>
      <c r="FA40" s="1306"/>
      <c r="FB40" s="1308"/>
      <c r="FC40" s="1295"/>
      <c r="FD40" s="1306"/>
      <c r="FE40" s="1308"/>
      <c r="FF40" s="1295"/>
      <c r="FG40" s="1315"/>
      <c r="FH40" s="1316"/>
      <c r="FI40" s="1295"/>
      <c r="FJ40" s="1315"/>
      <c r="FK40" s="1316"/>
    </row>
    <row r="41" spans="1:168" s="309" customFormat="1" ht="40.5" customHeight="1">
      <c r="B41" s="314" t="s">
        <v>310</v>
      </c>
      <c r="C41" s="825" t="s">
        <v>155</v>
      </c>
      <c r="D41" s="1232" t="str">
        <f>IF('企業成績評定点 (JV3年用)'!G8="","",'企業成績評定点 (JV3年用)'!G8)</f>
        <v>通信設備工事</v>
      </c>
      <c r="E41" s="1232"/>
      <c r="F41" s="825" t="s">
        <v>155</v>
      </c>
      <c r="G41" s="1232" t="e">
        <f>IF(#REF!="","",#REF!)</f>
        <v>#REF!</v>
      </c>
      <c r="H41" s="1232"/>
      <c r="I41" s="828" t="s">
        <v>1178</v>
      </c>
      <c r="J41" s="1218" t="str">
        <f>IF(同種工事施工実績!F8="","",同種工事施工実績!F8)</f>
        <v>通信設備工事</v>
      </c>
      <c r="K41" s="1219"/>
      <c r="L41" s="828" t="s">
        <v>155</v>
      </c>
      <c r="M41" s="1218" t="e">
        <f>IF(#REF!="","",#REF!)</f>
        <v>#REF!</v>
      </c>
      <c r="N41" s="1219"/>
      <c r="O41" s="1163"/>
      <c r="P41" s="1306"/>
      <c r="Q41" s="1308"/>
      <c r="R41" s="1163"/>
      <c r="S41" s="1163"/>
      <c r="T41" s="1163"/>
      <c r="U41" s="1217"/>
      <c r="V41" s="1217"/>
      <c r="W41" s="1217"/>
      <c r="X41" s="1295"/>
      <c r="Y41" s="1217"/>
      <c r="Z41" s="1217"/>
      <c r="AA41" s="828" t="s">
        <v>155</v>
      </c>
      <c r="AB41" s="1218" t="str">
        <f>IF(同種工事施工経験!E11="","",同種工事施工経験!E11)</f>
        <v/>
      </c>
      <c r="AC41" s="1219"/>
      <c r="AD41" s="828" t="s">
        <v>155</v>
      </c>
      <c r="AE41" s="1218" t="str">
        <f>IF(優秀技術者表彰!E9="","",優秀技術者表彰!E9)</f>
        <v>通信設備工事</v>
      </c>
      <c r="AF41" s="1219"/>
      <c r="AG41" s="827" t="e">
        <f>IF(#REF!="","",#REF!)</f>
        <v>#REF!</v>
      </c>
      <c r="AH41" s="1232" t="e">
        <f>IF(#REF!="","",#REF!)</f>
        <v>#REF!</v>
      </c>
      <c r="AI41" s="1232" t="e">
        <f>IF(#REF!="","",#REF!)</f>
        <v>#REF!</v>
      </c>
      <c r="AJ41" s="1163"/>
      <c r="AK41" s="1163"/>
      <c r="AL41" s="1163"/>
      <c r="AM41" s="1306"/>
      <c r="AN41" s="1307"/>
      <c r="AO41" s="1308"/>
      <c r="AP41" s="1295"/>
      <c r="AQ41" s="1217"/>
      <c r="AR41" s="1217"/>
      <c r="AS41" s="828" t="s">
        <v>155</v>
      </c>
      <c r="AT41" s="1218" t="str">
        <f>IF(同種工事施工経験!E11="","",同種工事施工経験!E11)</f>
        <v/>
      </c>
      <c r="AU41" s="1219"/>
      <c r="AV41" s="828" t="s">
        <v>155</v>
      </c>
      <c r="AW41" s="1218" t="str">
        <f>IF(優秀技術者表彰!E9="","",優秀技術者表彰!E9)</f>
        <v>通信設備工事</v>
      </c>
      <c r="AX41" s="1219"/>
      <c r="AY41" s="827" t="e">
        <f>IF(#REF!="","",#REF!)</f>
        <v>#REF!</v>
      </c>
      <c r="AZ41" s="1232" t="e">
        <f>IF(#REF!="","",#REF!)</f>
        <v>#REF!</v>
      </c>
      <c r="BA41" s="1232" t="e">
        <f>IF(#REF!="","",#REF!)</f>
        <v>#REF!</v>
      </c>
      <c r="BB41" s="1163"/>
      <c r="BC41" s="1163"/>
      <c r="BD41" s="1163"/>
      <c r="BE41" s="1306"/>
      <c r="BF41" s="1307"/>
      <c r="BG41" s="1308"/>
      <c r="BH41" s="1295"/>
      <c r="BI41" s="1217"/>
      <c r="BJ41" s="1217"/>
      <c r="BK41" s="828" t="s">
        <v>155</v>
      </c>
      <c r="BL41" s="1218" t="str">
        <f>IF(優秀技術者表彰!E9="","",優秀技術者表彰!E9)</f>
        <v>通信設備工事</v>
      </c>
      <c r="BM41" s="1219"/>
      <c r="BN41" s="828" t="s">
        <v>155</v>
      </c>
      <c r="BO41" s="1218" t="str">
        <f>IF(優秀技術者表彰!E9="","",優秀技術者表彰!E9)</f>
        <v>通信設備工事</v>
      </c>
      <c r="BP41" s="1219"/>
      <c r="BQ41" s="827" t="e">
        <f>IF(#REF!="","",#REF!)</f>
        <v>#REF!</v>
      </c>
      <c r="BR41" s="1294" t="e">
        <f>IF(#REF!="","",#REF!)</f>
        <v>#REF!</v>
      </c>
      <c r="BS41" s="1294" t="e">
        <f>IF(#REF!="","",#REF!)</f>
        <v>#REF!</v>
      </c>
      <c r="BT41" s="1163"/>
      <c r="BU41" s="1163"/>
      <c r="BV41" s="1163"/>
      <c r="BW41" s="1295"/>
      <c r="BX41" s="1217"/>
      <c r="BY41" s="1217"/>
      <c r="BZ41" s="1297" t="e">
        <f>IF(#REF!="","",#REF!)</f>
        <v>#REF!</v>
      </c>
      <c r="CA41" s="1298"/>
      <c r="CB41" s="1299"/>
      <c r="CC41" s="1297" t="e">
        <f>IF(#REF!="","",#REF!)</f>
        <v>#REF!</v>
      </c>
      <c r="CD41" s="1298"/>
      <c r="CE41" s="1299"/>
      <c r="CF41" s="1295"/>
      <c r="CG41" s="1217"/>
      <c r="CH41" s="1217"/>
      <c r="CI41" s="1297" t="e">
        <f>IF(#REF!="","",#REF!)</f>
        <v>#REF!</v>
      </c>
      <c r="CJ41" s="1298"/>
      <c r="CK41" s="1299"/>
      <c r="CL41" s="1297" t="e">
        <f>#REF!</f>
        <v>#REF!</v>
      </c>
      <c r="CM41" s="1298"/>
      <c r="CN41" s="1299"/>
      <c r="CO41" s="1295"/>
      <c r="CP41" s="1217"/>
      <c r="CQ41" s="1217"/>
      <c r="CR41" s="1295"/>
      <c r="CS41" s="1217"/>
      <c r="CT41" s="1217"/>
      <c r="CU41" s="1295"/>
      <c r="CV41" s="1217"/>
      <c r="CW41" s="1327"/>
      <c r="CX41" s="1295"/>
      <c r="CY41" s="1217"/>
      <c r="CZ41" s="1327"/>
      <c r="DA41" s="1295"/>
      <c r="DB41" s="1217"/>
      <c r="DC41" s="1217"/>
      <c r="DD41" s="1295"/>
      <c r="DE41" s="1306"/>
      <c r="DF41" s="1307"/>
      <c r="DG41" s="1295"/>
      <c r="DH41" s="1295"/>
      <c r="DI41" s="1295"/>
      <c r="DJ41" s="1295"/>
      <c r="DK41" s="1306"/>
      <c r="DL41" s="1308"/>
      <c r="DM41" s="1295"/>
      <c r="DN41" s="1295"/>
      <c r="DO41" s="1295"/>
      <c r="DP41" s="1295"/>
      <c r="DQ41" s="1315"/>
      <c r="DR41" s="1316"/>
      <c r="DS41" s="1321"/>
      <c r="DT41" s="1324"/>
      <c r="DU41" s="1325"/>
      <c r="DV41" s="1295"/>
      <c r="DW41" s="1306"/>
      <c r="DX41" s="1307"/>
      <c r="DY41" s="1217"/>
      <c r="DZ41" s="1217"/>
      <c r="EA41" s="1217"/>
      <c r="EB41" s="1217"/>
      <c r="EC41" s="1217"/>
      <c r="ED41" s="1217"/>
      <c r="EE41" s="1217"/>
      <c r="EF41" s="1217"/>
      <c r="EG41" s="1217"/>
      <c r="EH41" s="1163"/>
      <c r="EI41" s="1163"/>
      <c r="EJ41" s="1163"/>
      <c r="EK41" s="1163"/>
      <c r="EL41" s="1163"/>
      <c r="EM41" s="1163"/>
      <c r="EN41" s="1163"/>
      <c r="EO41" s="1163"/>
      <c r="EP41" s="1163"/>
      <c r="EQ41" s="1163"/>
      <c r="ER41" s="1163"/>
      <c r="ES41" s="1163"/>
      <c r="ET41" s="829" t="s">
        <v>155</v>
      </c>
      <c r="EU41" s="1218" t="str">
        <f>IF(近隣施工実績!F14="","",近隣施工実績!F14)</f>
        <v>通信設備工事</v>
      </c>
      <c r="EV41" s="1219"/>
      <c r="EW41" s="1295"/>
      <c r="EX41" s="1306"/>
      <c r="EY41" s="1308"/>
      <c r="EZ41" s="1295"/>
      <c r="FA41" s="1306"/>
      <c r="FB41" s="1308"/>
      <c r="FC41" s="1295"/>
      <c r="FD41" s="1306"/>
      <c r="FE41" s="1308"/>
      <c r="FF41" s="1295"/>
      <c r="FG41" s="1315"/>
      <c r="FH41" s="1316"/>
      <c r="FI41" s="1295"/>
      <c r="FJ41" s="1315"/>
      <c r="FK41" s="1316"/>
    </row>
    <row r="42" spans="1:168" s="309" customFormat="1" ht="40.5" customHeight="1">
      <c r="B42" s="314" t="s">
        <v>311</v>
      </c>
      <c r="C42" s="825" t="s">
        <v>216</v>
      </c>
      <c r="D42" s="1232" t="str">
        <f>IF('企業成績評定点 (JV3年用)'!G9="","",'企業成績評定点 (JV3年用)'!G9)</f>
        <v>電気通信工事</v>
      </c>
      <c r="E42" s="1232"/>
      <c r="F42" s="825" t="s">
        <v>216</v>
      </c>
      <c r="G42" s="1232" t="e">
        <f>IF(#REF!="","",#REF!)</f>
        <v>#REF!</v>
      </c>
      <c r="H42" s="1232"/>
      <c r="I42" s="828" t="s">
        <v>1179</v>
      </c>
      <c r="J42" s="1218" t="str">
        <f>IF(同種工事施工実績!F9="","",同種工事施工実績!F9)</f>
        <v>電気通信工事</v>
      </c>
      <c r="K42" s="1219"/>
      <c r="L42" s="828" t="s">
        <v>216</v>
      </c>
      <c r="M42" s="1218" t="e">
        <f>IF(#REF!="","",#REF!)</f>
        <v>#REF!</v>
      </c>
      <c r="N42" s="1219"/>
      <c r="O42" s="1163"/>
      <c r="P42" s="1300"/>
      <c r="Q42" s="1302"/>
      <c r="R42" s="1163"/>
      <c r="S42" s="1163"/>
      <c r="T42" s="1163"/>
      <c r="U42" s="1217"/>
      <c r="V42" s="1217"/>
      <c r="W42" s="1217"/>
      <c r="X42" s="1295"/>
      <c r="Y42" s="1217"/>
      <c r="Z42" s="1217"/>
      <c r="AA42" s="828" t="s">
        <v>216</v>
      </c>
      <c r="AB42" s="1218" t="str">
        <f>IF(同種工事施工経験!E12="","",同種工事施工経験!E12)</f>
        <v/>
      </c>
      <c r="AC42" s="1219"/>
      <c r="AD42" s="828" t="s">
        <v>216</v>
      </c>
      <c r="AE42" s="1218" t="str">
        <f>IF(優秀技術者表彰!E10="","",優秀技術者表彰!E10)</f>
        <v>電気通信工事</v>
      </c>
      <c r="AF42" s="1219"/>
      <c r="AG42" s="827" t="e">
        <f>IF(#REF!="","",#REF!)</f>
        <v>#REF!</v>
      </c>
      <c r="AH42" s="1232" t="e">
        <f>IF(#REF!="","",#REF!)</f>
        <v>#REF!</v>
      </c>
      <c r="AI42" s="1232" t="e">
        <f>IF(#REF!="","",#REF!)</f>
        <v>#REF!</v>
      </c>
      <c r="AJ42" s="1163"/>
      <c r="AK42" s="1163"/>
      <c r="AL42" s="1163"/>
      <c r="AM42" s="1300"/>
      <c r="AN42" s="1301"/>
      <c r="AO42" s="1302"/>
      <c r="AP42" s="1295"/>
      <c r="AQ42" s="1217"/>
      <c r="AR42" s="1217"/>
      <c r="AS42" s="828" t="s">
        <v>216</v>
      </c>
      <c r="AT42" s="1218" t="str">
        <f>IF(同種工事施工経験!E12="","",同種工事施工経験!E12)</f>
        <v/>
      </c>
      <c r="AU42" s="1219"/>
      <c r="AV42" s="828" t="s">
        <v>216</v>
      </c>
      <c r="AW42" s="1218" t="str">
        <f>IF(優秀技術者表彰!E10="","",優秀技術者表彰!E10)</f>
        <v>電気通信工事</v>
      </c>
      <c r="AX42" s="1219"/>
      <c r="AY42" s="827" t="e">
        <f>IF(#REF!="","",#REF!)</f>
        <v>#REF!</v>
      </c>
      <c r="AZ42" s="1232" t="e">
        <f>IF(#REF!="","",#REF!)</f>
        <v>#REF!</v>
      </c>
      <c r="BA42" s="1232" t="e">
        <f>IF(#REF!="","",#REF!)</f>
        <v>#REF!</v>
      </c>
      <c r="BB42" s="1163"/>
      <c r="BC42" s="1163"/>
      <c r="BD42" s="1163"/>
      <c r="BE42" s="1300"/>
      <c r="BF42" s="1301"/>
      <c r="BG42" s="1302"/>
      <c r="BH42" s="1295"/>
      <c r="BI42" s="1217"/>
      <c r="BJ42" s="1217"/>
      <c r="BK42" s="828" t="s">
        <v>216</v>
      </c>
      <c r="BL42" s="1218" t="str">
        <f>IF(優秀技術者表彰!E10="","",優秀技術者表彰!E10)</f>
        <v>電気通信工事</v>
      </c>
      <c r="BM42" s="1219"/>
      <c r="BN42" s="828" t="s">
        <v>216</v>
      </c>
      <c r="BO42" s="1218" t="str">
        <f>IF(優秀技術者表彰!E10="","",優秀技術者表彰!E10)</f>
        <v>電気通信工事</v>
      </c>
      <c r="BP42" s="1219"/>
      <c r="BQ42" s="827" t="e">
        <f>IF(#REF!="","",#REF!)</f>
        <v>#REF!</v>
      </c>
      <c r="BR42" s="1294" t="e">
        <f>IF(#REF!="","",#REF!)</f>
        <v>#REF!</v>
      </c>
      <c r="BS42" s="1294" t="e">
        <f>IF(#REF!="","",#REF!)</f>
        <v>#REF!</v>
      </c>
      <c r="BT42" s="1163"/>
      <c r="BU42" s="1163"/>
      <c r="BV42" s="1163"/>
      <c r="BW42" s="1295"/>
      <c r="BX42" s="1217"/>
      <c r="BY42" s="1217"/>
      <c r="BZ42" s="1300"/>
      <c r="CA42" s="1301"/>
      <c r="CB42" s="1302"/>
      <c r="CC42" s="1300"/>
      <c r="CD42" s="1301"/>
      <c r="CE42" s="1302"/>
      <c r="CF42" s="1295"/>
      <c r="CG42" s="1217"/>
      <c r="CH42" s="1217"/>
      <c r="CI42" s="1300"/>
      <c r="CJ42" s="1301"/>
      <c r="CK42" s="1302"/>
      <c r="CL42" s="1300"/>
      <c r="CM42" s="1301"/>
      <c r="CN42" s="1302"/>
      <c r="CO42" s="1295"/>
      <c r="CP42" s="1217"/>
      <c r="CQ42" s="1217"/>
      <c r="CR42" s="1295"/>
      <c r="CS42" s="1217"/>
      <c r="CT42" s="1217"/>
      <c r="CU42" s="1295"/>
      <c r="CV42" s="1217"/>
      <c r="CW42" s="1327"/>
      <c r="CX42" s="1295"/>
      <c r="CY42" s="1217"/>
      <c r="CZ42" s="1327"/>
      <c r="DA42" s="1295"/>
      <c r="DB42" s="1217"/>
      <c r="DC42" s="1217"/>
      <c r="DD42" s="1295"/>
      <c r="DE42" s="1300"/>
      <c r="DF42" s="1301"/>
      <c r="DG42" s="1295"/>
      <c r="DH42" s="1295"/>
      <c r="DI42" s="1295"/>
      <c r="DJ42" s="1295"/>
      <c r="DK42" s="1300"/>
      <c r="DL42" s="1302"/>
      <c r="DM42" s="1295"/>
      <c r="DN42" s="1295"/>
      <c r="DO42" s="1295"/>
      <c r="DP42" s="1295"/>
      <c r="DQ42" s="1317"/>
      <c r="DR42" s="1318"/>
      <c r="DS42" s="828" t="s">
        <v>1407</v>
      </c>
      <c r="DT42" s="1326" t="e">
        <f>#REF!</f>
        <v>#REF!</v>
      </c>
      <c r="DU42" s="1326"/>
      <c r="DV42" s="1295"/>
      <c r="DW42" s="1300"/>
      <c r="DX42" s="1301"/>
      <c r="DY42" s="1217"/>
      <c r="DZ42" s="1217"/>
      <c r="EA42" s="1217"/>
      <c r="EB42" s="1217"/>
      <c r="EC42" s="1217"/>
      <c r="ED42" s="1217"/>
      <c r="EE42" s="1217"/>
      <c r="EF42" s="1217"/>
      <c r="EG42" s="1217"/>
      <c r="EH42" s="1163"/>
      <c r="EI42" s="1163"/>
      <c r="EJ42" s="1163"/>
      <c r="EK42" s="1163"/>
      <c r="EL42" s="1163"/>
      <c r="EM42" s="1163"/>
      <c r="EN42" s="1163"/>
      <c r="EO42" s="1163"/>
      <c r="EP42" s="1163"/>
      <c r="EQ42" s="1163"/>
      <c r="ER42" s="1163"/>
      <c r="ES42" s="1163"/>
      <c r="ET42" s="828" t="s">
        <v>216</v>
      </c>
      <c r="EU42" s="1218" t="str">
        <f>IF(近隣施工実績!F15="","",近隣施工実績!F15)</f>
        <v>電気通信工事</v>
      </c>
      <c r="EV42" s="1219"/>
      <c r="EW42" s="1295"/>
      <c r="EX42" s="1300"/>
      <c r="EY42" s="1302"/>
      <c r="EZ42" s="1295"/>
      <c r="FA42" s="1300"/>
      <c r="FB42" s="1302"/>
      <c r="FC42" s="1295"/>
      <c r="FD42" s="1300"/>
      <c r="FE42" s="1302"/>
      <c r="FF42" s="1295"/>
      <c r="FG42" s="1317"/>
      <c r="FH42" s="1318"/>
      <c r="FI42" s="1295"/>
      <c r="FJ42" s="1317"/>
      <c r="FK42" s="1318"/>
    </row>
    <row r="43" spans="1:168" s="309" customFormat="1" ht="22">
      <c r="B43" s="314" t="s">
        <v>312</v>
      </c>
      <c r="C43" s="830" t="s">
        <v>237</v>
      </c>
      <c r="D43" s="831" t="s">
        <v>686</v>
      </c>
      <c r="E43" s="832" t="s">
        <v>685</v>
      </c>
      <c r="F43" s="830" t="s">
        <v>687</v>
      </c>
      <c r="G43" s="831" t="s">
        <v>686</v>
      </c>
      <c r="H43" s="832" t="s">
        <v>685</v>
      </c>
      <c r="I43" s="830" t="s">
        <v>256</v>
      </c>
      <c r="J43" s="831" t="s">
        <v>226</v>
      </c>
      <c r="K43" s="833" t="s">
        <v>227</v>
      </c>
      <c r="L43" s="834" t="s">
        <v>260</v>
      </c>
      <c r="M43" s="831" t="s">
        <v>257</v>
      </c>
      <c r="N43" s="835"/>
      <c r="O43" s="830" t="s">
        <v>702</v>
      </c>
      <c r="P43" s="831" t="s">
        <v>823</v>
      </c>
      <c r="Q43" s="836" t="s">
        <v>1197</v>
      </c>
      <c r="R43" s="830"/>
      <c r="S43" s="831"/>
      <c r="T43" s="837"/>
      <c r="U43" s="830" t="s">
        <v>256</v>
      </c>
      <c r="V43" s="831" t="s">
        <v>258</v>
      </c>
      <c r="W43" s="837"/>
      <c r="X43" s="830" t="s">
        <v>256</v>
      </c>
      <c r="Y43" s="831" t="s">
        <v>261</v>
      </c>
      <c r="Z43" s="837"/>
      <c r="AA43" s="830" t="s">
        <v>256</v>
      </c>
      <c r="AB43" s="831" t="s">
        <v>226</v>
      </c>
      <c r="AC43" s="837" t="s">
        <v>227</v>
      </c>
      <c r="AD43" s="830" t="s">
        <v>256</v>
      </c>
      <c r="AE43" s="831" t="s">
        <v>257</v>
      </c>
      <c r="AF43" s="837"/>
      <c r="AG43" s="830" t="s">
        <v>709</v>
      </c>
      <c r="AH43" s="831" t="s">
        <v>708</v>
      </c>
      <c r="AI43" s="837" t="s">
        <v>707</v>
      </c>
      <c r="AJ43" s="830"/>
      <c r="AK43" s="831"/>
      <c r="AL43" s="837"/>
      <c r="AM43" s="830" t="s">
        <v>256</v>
      </c>
      <c r="AN43" s="831" t="s">
        <v>258</v>
      </c>
      <c r="AO43" s="837"/>
      <c r="AP43" s="830" t="s">
        <v>256</v>
      </c>
      <c r="AQ43" s="831" t="s">
        <v>261</v>
      </c>
      <c r="AR43" s="837"/>
      <c r="AS43" s="830" t="s">
        <v>256</v>
      </c>
      <c r="AT43" s="831" t="s">
        <v>226</v>
      </c>
      <c r="AU43" s="837" t="s">
        <v>227</v>
      </c>
      <c r="AV43" s="830" t="s">
        <v>256</v>
      </c>
      <c r="AW43" s="831" t="s">
        <v>257</v>
      </c>
      <c r="AX43" s="838"/>
      <c r="AY43" s="830" t="s">
        <v>709</v>
      </c>
      <c r="AZ43" s="831" t="s">
        <v>708</v>
      </c>
      <c r="BA43" s="837" t="s">
        <v>707</v>
      </c>
      <c r="BB43" s="830"/>
      <c r="BC43" s="831"/>
      <c r="BD43" s="837"/>
      <c r="BE43" s="830" t="s">
        <v>256</v>
      </c>
      <c r="BF43" s="831" t="s">
        <v>258</v>
      </c>
      <c r="BG43" s="837"/>
      <c r="BH43" s="830" t="s">
        <v>256</v>
      </c>
      <c r="BI43" s="831" t="s">
        <v>261</v>
      </c>
      <c r="BJ43" s="837"/>
      <c r="BK43" s="830" t="s">
        <v>256</v>
      </c>
      <c r="BL43" s="831" t="s">
        <v>226</v>
      </c>
      <c r="BM43" s="837" t="s">
        <v>227</v>
      </c>
      <c r="BN43" s="830" t="s">
        <v>256</v>
      </c>
      <c r="BO43" s="831" t="s">
        <v>257</v>
      </c>
      <c r="BP43" s="838"/>
      <c r="BQ43" s="830" t="s">
        <v>709</v>
      </c>
      <c r="BR43" s="831" t="s">
        <v>708</v>
      </c>
      <c r="BS43" s="837" t="s">
        <v>707</v>
      </c>
      <c r="BT43" s="830"/>
      <c r="BU43" s="831"/>
      <c r="BV43" s="837"/>
      <c r="BW43" s="834" t="s">
        <v>256</v>
      </c>
      <c r="BX43" s="831" t="s">
        <v>1451</v>
      </c>
      <c r="BY43" s="835" t="s">
        <v>1452</v>
      </c>
      <c r="BZ43" s="830" t="s">
        <v>256</v>
      </c>
      <c r="CA43" s="831" t="s">
        <v>538</v>
      </c>
      <c r="CB43" s="837"/>
      <c r="CC43" s="830" t="s">
        <v>256</v>
      </c>
      <c r="CD43" s="831" t="s">
        <v>261</v>
      </c>
      <c r="CE43" s="837"/>
      <c r="CF43" s="834" t="s">
        <v>256</v>
      </c>
      <c r="CG43" s="831" t="s">
        <v>1451</v>
      </c>
      <c r="CH43" s="835" t="s">
        <v>1452</v>
      </c>
      <c r="CI43" s="830" t="s">
        <v>256</v>
      </c>
      <c r="CJ43" s="831" t="s">
        <v>261</v>
      </c>
      <c r="CK43" s="837"/>
      <c r="CL43" s="830" t="s">
        <v>256</v>
      </c>
      <c r="CM43" s="831" t="s">
        <v>261</v>
      </c>
      <c r="CN43" s="837"/>
      <c r="CO43" s="834" t="s">
        <v>256</v>
      </c>
      <c r="CP43" s="831" t="s">
        <v>1451</v>
      </c>
      <c r="CQ43" s="835" t="s">
        <v>1452</v>
      </c>
      <c r="CR43" s="834" t="s">
        <v>256</v>
      </c>
      <c r="CS43" s="831" t="s">
        <v>1451</v>
      </c>
      <c r="CT43" s="835" t="s">
        <v>1452</v>
      </c>
      <c r="CU43" s="834" t="s">
        <v>256</v>
      </c>
      <c r="CV43" s="831" t="s">
        <v>1451</v>
      </c>
      <c r="CW43" s="835" t="s">
        <v>1452</v>
      </c>
      <c r="CX43" s="834" t="s">
        <v>256</v>
      </c>
      <c r="CY43" s="831" t="s">
        <v>1451</v>
      </c>
      <c r="CZ43" s="835" t="s">
        <v>1452</v>
      </c>
      <c r="DA43" s="834" t="s">
        <v>256</v>
      </c>
      <c r="DB43" s="831" t="s">
        <v>1451</v>
      </c>
      <c r="DC43" s="835" t="s">
        <v>1452</v>
      </c>
      <c r="DD43" s="830" t="s">
        <v>710</v>
      </c>
      <c r="DE43" s="831" t="s">
        <v>711</v>
      </c>
      <c r="DF43" s="838" t="s">
        <v>712</v>
      </c>
      <c r="DG43" s="830" t="s">
        <v>683</v>
      </c>
      <c r="DH43" s="831" t="s">
        <v>684</v>
      </c>
      <c r="DI43" s="838"/>
      <c r="DJ43" s="830" t="s">
        <v>683</v>
      </c>
      <c r="DK43" s="831" t="s">
        <v>684</v>
      </c>
      <c r="DL43" s="838"/>
      <c r="DM43" s="834" t="s">
        <v>256</v>
      </c>
      <c r="DN43" s="831" t="s">
        <v>261</v>
      </c>
      <c r="DO43" s="835"/>
      <c r="DP43" s="834" t="s">
        <v>256</v>
      </c>
      <c r="DQ43" s="831" t="s">
        <v>261</v>
      </c>
      <c r="DR43" s="838"/>
      <c r="DS43" s="830" t="s">
        <v>1412</v>
      </c>
      <c r="DT43" s="831" t="s">
        <v>307</v>
      </c>
      <c r="DU43" s="837" t="s">
        <v>308</v>
      </c>
      <c r="DV43" s="834" t="s">
        <v>256</v>
      </c>
      <c r="DW43" s="838" t="s">
        <v>307</v>
      </c>
      <c r="DX43" s="838" t="s">
        <v>308</v>
      </c>
      <c r="DY43" s="830" t="s">
        <v>256</v>
      </c>
      <c r="DZ43" s="831" t="s">
        <v>536</v>
      </c>
      <c r="EA43" s="837" t="s">
        <v>537</v>
      </c>
      <c r="EB43" s="830" t="s">
        <v>256</v>
      </c>
      <c r="EC43" s="831"/>
      <c r="ED43" s="837" t="s">
        <v>652</v>
      </c>
      <c r="EE43" s="830" t="s">
        <v>256</v>
      </c>
      <c r="EF43" s="831" t="s">
        <v>261</v>
      </c>
      <c r="EG43" s="837"/>
      <c r="EH43" s="830"/>
      <c r="EI43" s="831"/>
      <c r="EJ43" s="837"/>
      <c r="EK43" s="830"/>
      <c r="EL43" s="831"/>
      <c r="EM43" s="837"/>
      <c r="EN43" s="830"/>
      <c r="EO43" s="831"/>
      <c r="EP43" s="837"/>
      <c r="EQ43" s="830"/>
      <c r="ER43" s="831"/>
      <c r="ES43" s="837"/>
      <c r="ET43" s="834" t="s">
        <v>256</v>
      </c>
      <c r="EU43" s="831" t="s">
        <v>226</v>
      </c>
      <c r="EV43" s="835" t="s">
        <v>227</v>
      </c>
      <c r="EW43" s="834" t="s">
        <v>256</v>
      </c>
      <c r="EX43" s="831" t="s">
        <v>261</v>
      </c>
      <c r="EY43" s="835"/>
      <c r="EZ43" s="834" t="s">
        <v>256</v>
      </c>
      <c r="FA43" s="831" t="s">
        <v>261</v>
      </c>
      <c r="FB43" s="835"/>
      <c r="FC43" s="834" t="s">
        <v>374</v>
      </c>
      <c r="FD43" s="831" t="s">
        <v>261</v>
      </c>
      <c r="FE43" s="835"/>
      <c r="FF43" s="834"/>
      <c r="FG43" s="831"/>
      <c r="FH43" s="835"/>
      <c r="FI43" s="834"/>
      <c r="FJ43" s="831"/>
      <c r="FK43" s="835"/>
    </row>
    <row r="44" spans="1:168" s="309" customFormat="1" ht="66" customHeight="1">
      <c r="B44" s="315">
        <v>1</v>
      </c>
      <c r="C44" s="839" t="s">
        <v>683</v>
      </c>
      <c r="D44" s="840" t="str">
        <f>IF('企業成績評定点 (JV3年用)'!G31="","",'企業成績評定点 (JV3年用)'!G31)</f>
        <v/>
      </c>
      <c r="E44" s="841" t="str">
        <f>IF('企業成績評定点 (JV3年用)'!J31="","",'企業成績評定点 (JV3年用)'!J31)</f>
        <v/>
      </c>
      <c r="F44" s="839" t="s">
        <v>683</v>
      </c>
      <c r="G44" s="840" t="e">
        <f>IF(#REF!="","",#REF!)</f>
        <v>#REF!</v>
      </c>
      <c r="H44" s="841" t="e">
        <f>IF(#REF!="","",#REF!)</f>
        <v>#REF!</v>
      </c>
      <c r="I44" s="842" t="s">
        <v>221</v>
      </c>
      <c r="J44" s="843" t="str">
        <f>IF(同種工事施工実績!F14="","申請なし",同種工事施工実績!F14)</f>
        <v>申請なし</v>
      </c>
      <c r="K44" s="844" t="str">
        <f>IF(同種工事施工実績!M14="","申請なし",同種工事施工実績!M14)</f>
        <v>申請なし</v>
      </c>
      <c r="L44" s="845" t="e">
        <f>IF(M45="","申請なし","工事名")</f>
        <v>#REF!</v>
      </c>
      <c r="M44" s="843" t="e">
        <f>IF(M45="","",IF(#REF!="","",#REF!))</f>
        <v>#REF!</v>
      </c>
      <c r="N44" s="846"/>
      <c r="O44" s="847" t="str">
        <f>IF(OR('優良工事表彰 (JV) '!B11="",'優良工事表彰 (JV) '!N10=""),"",'優良工事表彰 (JV) '!B11)</f>
        <v/>
      </c>
      <c r="P44" s="848" t="str">
        <f>IF('優良工事表彰 (JV) '!B10="","",'優良工事表彰 (JV) '!B10)</f>
        <v/>
      </c>
      <c r="Q44" s="847" t="str">
        <f>IF('優良工事表彰 (JV) '!N10="","",'優良工事表彰 (JV) '!N10)</f>
        <v/>
      </c>
      <c r="R44" s="849"/>
      <c r="S44" s="850"/>
      <c r="T44" s="846"/>
      <c r="U44" s="845" t="str">
        <f>IF(U34="配置なし","配置なし",IF(V44="","申請なし","ﾕﾆｯﾄ数"))</f>
        <v>配置なし</v>
      </c>
      <c r="V44" s="851" t="str">
        <f>IF(U34="配置なし","",IF(#REF!="","",#REF!))</f>
        <v/>
      </c>
      <c r="W44" s="846"/>
      <c r="X44" s="845" t="str">
        <f>IF(X34="配置なし","配置なし",IF(Y44="","申請なし","名称"))</f>
        <v>配置なし</v>
      </c>
      <c r="Y44" s="843" t="str">
        <f>IF(X34="配置なし","",IF(技術者資格!F12="","",技術者資格!F12))</f>
        <v/>
      </c>
      <c r="Z44" s="846"/>
      <c r="AA44" s="849" t="s">
        <v>221</v>
      </c>
      <c r="AB44" s="852" t="str">
        <f>IF(AA34="配置なし","配置なし",IF(同種工事施工経験!F15="","申請なし",同種工事施工経験!F15))</f>
        <v>配置なし</v>
      </c>
      <c r="AC44" s="853" t="str">
        <f>IF(AA34="配置なし","",IF(同種工事施工経験!M15="","申請なし",同種工事施工経験!M15))</f>
        <v/>
      </c>
      <c r="AD44" s="845" t="str">
        <f>IF(AD34="配置なし","配置なし",IF(AE45="","申請なし","工事名"))</f>
        <v>配置なし</v>
      </c>
      <c r="AE44" s="843" t="str">
        <f>IF(AD34="配置なし","",IF(AE45="","",IF(優秀技術者表彰!F17="","",優秀技術者表彰!F17)))</f>
        <v/>
      </c>
      <c r="AF44" s="846"/>
      <c r="AG44" s="829" t="s">
        <v>705</v>
      </c>
      <c r="AH44" s="840" t="e">
        <f>IF(#REF!="","",#REF!)</f>
        <v>#REF!</v>
      </c>
      <c r="AI44" s="854" t="e">
        <f>IF(#REF!="","",#REF!)</f>
        <v>#REF!</v>
      </c>
      <c r="AJ44" s="849"/>
      <c r="AK44" s="850"/>
      <c r="AL44" s="846"/>
      <c r="AM44" s="845" t="str">
        <f>IF(AM34="配置なし","配置なし",IF(AN44="","申請なし","ﾕﾆｯﾄ数"))</f>
        <v>配置なし</v>
      </c>
      <c r="AN44" s="855" t="str">
        <f>IF(AM34="配置なし","",IF(#REF!="","",#REF!))</f>
        <v/>
      </c>
      <c r="AO44" s="856"/>
      <c r="AP44" s="845" t="str">
        <f>IF(AP34="配置なし","配置なし",IF(AQ44="","申請なし","名称"))</f>
        <v>配置なし</v>
      </c>
      <c r="AQ44" s="843" t="str">
        <f>IF(AP34="配置なし","",IF(技術者資格!F14="","",技術者資格!F14))</f>
        <v/>
      </c>
      <c r="AR44" s="846"/>
      <c r="AS44" s="857" t="s">
        <v>145</v>
      </c>
      <c r="AT44" s="843" t="str">
        <f>IF(AS34="配置なし","配置なし",IF(同種工事施工経験!F155="","申請なし",同種工事施工経験!F155))</f>
        <v>配置なし</v>
      </c>
      <c r="AU44" s="844" t="str">
        <f>IF(AS34="配置なし","",IF(同種工事施工経験!M155="","申請なし",同種工事施工経験!M155))</f>
        <v/>
      </c>
      <c r="AV44" s="845" t="str">
        <f>IF(AV34="配置なし","配置なし",IF(AW45="","申請なし","工事名"))</f>
        <v>配置なし</v>
      </c>
      <c r="AW44" s="843" t="str">
        <f>IF(AV34="配置なし","",IF(AW45="","",IF(優秀技術者表彰!F26="","",優秀技術者表彰!F26)))</f>
        <v/>
      </c>
      <c r="AX44" s="846"/>
      <c r="AY44" s="829" t="s">
        <v>705</v>
      </c>
      <c r="AZ44" s="840" t="e">
        <f>IF(#REF!="","",#REF!)</f>
        <v>#REF!</v>
      </c>
      <c r="BA44" s="841" t="e">
        <f>IF(#REF!="","",#REF!)</f>
        <v>#REF!</v>
      </c>
      <c r="BB44" s="849"/>
      <c r="BC44" s="850"/>
      <c r="BD44" s="846"/>
      <c r="BE44" s="845" t="str">
        <f>IF(BE34="配置なし","配置なし",IF(BF44="","申請なし","ﾕﾆｯﾄ数"))</f>
        <v>配置なし</v>
      </c>
      <c r="BF44" s="851" t="str">
        <f>IF(BE34="配置なし","",IF(#REF!="","",#REF!))</f>
        <v/>
      </c>
      <c r="BG44" s="856"/>
      <c r="BH44" s="845" t="str">
        <f>IF(BH34="配置なし","配置なし",IF(BI44="","申請なし","名称"))</f>
        <v>配置なし</v>
      </c>
      <c r="BI44" s="843" t="str">
        <f>IF(BH34="配置なし","",IF(技術者資格!F16="","",技術者資格!F16))</f>
        <v/>
      </c>
      <c r="BJ44" s="846"/>
      <c r="BK44" s="857" t="s">
        <v>145</v>
      </c>
      <c r="BL44" s="852" t="str">
        <f>IF(BK34="配置なし","配置なし",IF(同種工事施工経験!F208="","申請なし",同種工事施工経験!F208))</f>
        <v>配置なし</v>
      </c>
      <c r="BM44" s="853" t="str">
        <f>IF(BK34="配置なし","",IF(同種工事施工経験!M208="","申請なし",同種工事施工経験!M208))</f>
        <v/>
      </c>
      <c r="BN44" s="845" t="str">
        <f>IF(BN34="配置なし","配置なし",IF(BO45="","申請なし","工事名"))</f>
        <v>配置なし</v>
      </c>
      <c r="BO44" s="843" t="str">
        <f>IF(BN34="配置なし","",IF(BO45="","",IF(優秀技術者表彰!F35="","",優秀技術者表彰!F35)))</f>
        <v/>
      </c>
      <c r="BP44" s="846"/>
      <c r="BQ44" s="858" t="s">
        <v>705</v>
      </c>
      <c r="BR44" s="840" t="e">
        <f>IF(#REF!="","",#REF!)</f>
        <v>#REF!</v>
      </c>
      <c r="BS44" s="841" t="e">
        <f>IF(#REF!="","",#REF!)</f>
        <v>#REF!</v>
      </c>
      <c r="BT44" s="849"/>
      <c r="BU44" s="850"/>
      <c r="BV44" s="846"/>
      <c r="BW44" s="858" t="s">
        <v>601</v>
      </c>
      <c r="BX44" s="859" t="e">
        <f>IF(#REF!="","申請なし",#REF!)</f>
        <v>#REF!</v>
      </c>
      <c r="BY44" s="860" t="e">
        <f>IF(#REF!="","申請なし",#REF!)</f>
        <v>#REF!</v>
      </c>
      <c r="BZ44" s="849" t="s">
        <v>750</v>
      </c>
      <c r="CA44" s="848" t="e">
        <f>IF(#REF!="","申請なし",#REF!)</f>
        <v>#REF!</v>
      </c>
      <c r="CB44" s="846"/>
      <c r="CC44" s="849" t="s">
        <v>829</v>
      </c>
      <c r="CD44" s="861"/>
      <c r="CE44" s="846"/>
      <c r="CF44" s="858" t="s">
        <v>601</v>
      </c>
      <c r="CG44" s="859" t="e">
        <f>IF(#REF!="","申請なし",#REF!)</f>
        <v>#REF!</v>
      </c>
      <c r="CH44" s="860" t="e">
        <f>IF(#REF!="","申請なし",#REF!)</f>
        <v>#REF!</v>
      </c>
      <c r="CI44" s="849" t="s">
        <v>750</v>
      </c>
      <c r="CJ44" s="848" t="e">
        <f>IF(#REF!="","申請なし",#REF!)</f>
        <v>#REF!</v>
      </c>
      <c r="CK44" s="846"/>
      <c r="CL44" s="849" t="s">
        <v>829</v>
      </c>
      <c r="CM44" s="861"/>
      <c r="CN44" s="846"/>
      <c r="CO44" s="849" t="s">
        <v>1392</v>
      </c>
      <c r="CP44" s="843" t="e">
        <f>IF(#REF!="","",#REF!)</f>
        <v>#REF!</v>
      </c>
      <c r="CQ44" s="844" t="e">
        <f>IF(#REF!="","",#REF!)</f>
        <v>#REF!</v>
      </c>
      <c r="CR44" s="862" t="s">
        <v>683</v>
      </c>
      <c r="CS44" s="863"/>
      <c r="CT44" s="846"/>
      <c r="CU44" s="849" t="s">
        <v>1392</v>
      </c>
      <c r="CV44" s="843" t="e">
        <f>IF(#REF!="","",#REF!)</f>
        <v>#REF!</v>
      </c>
      <c r="CW44" s="844" t="e">
        <f>IF(#REF!="","",#REF!)</f>
        <v>#REF!</v>
      </c>
      <c r="CX44" s="862" t="s">
        <v>683</v>
      </c>
      <c r="CY44" s="863"/>
      <c r="CZ44" s="846"/>
      <c r="DA44" s="849" t="s">
        <v>527</v>
      </c>
      <c r="DB44" s="843" t="e">
        <f>IF(DB46="","申請なし",IF(#REF!="","",#REF!))</f>
        <v>#REF!</v>
      </c>
      <c r="DC44" s="844" t="e">
        <f>IF(DC46="","申請なし",IF(#REF!="","",#REF!))</f>
        <v>#REF!</v>
      </c>
      <c r="DD44" s="849" t="s">
        <v>705</v>
      </c>
      <c r="DE44" s="843" t="str">
        <f>IF(DE48="","申請なし","有")</f>
        <v>申請なし</v>
      </c>
      <c r="DF44" s="844" t="str">
        <f>IF(DF48="","申請なし","有")</f>
        <v>申請なし</v>
      </c>
      <c r="DG44" s="862"/>
      <c r="DH44" s="863"/>
      <c r="DI44" s="862"/>
      <c r="DJ44" s="849" t="s">
        <v>1042</v>
      </c>
      <c r="DK44" s="864" t="s">
        <v>1042</v>
      </c>
      <c r="DL44" s="846"/>
      <c r="DM44" s="849" t="s">
        <v>276</v>
      </c>
      <c r="DN44" s="843" t="e">
        <f>IF(#REF!="","申請なし",#REF!)</f>
        <v>#REF!</v>
      </c>
      <c r="DO44" s="846"/>
      <c r="DP44" s="862" t="s">
        <v>1413</v>
      </c>
      <c r="DQ44" s="1095" t="e">
        <f>IF(#REF!="","無",#REF!)</f>
        <v>#REF!</v>
      </c>
      <c r="DR44" s="862"/>
      <c r="DS44" s="849" t="s">
        <v>145</v>
      </c>
      <c r="DT44" s="878" t="e">
        <f>IF(#REF!="","申請無し",#REF!)</f>
        <v>#REF!</v>
      </c>
      <c r="DU44" s="1096"/>
      <c r="DV44" s="845" t="e">
        <f>IF(AND(DW44="申請なし",DX44="申請なし"),"","活動内容")</f>
        <v>#REF!</v>
      </c>
      <c r="DW44" s="843" t="e">
        <f>IF(#REF!="","申請なし",#REF!)</f>
        <v>#REF!</v>
      </c>
      <c r="DX44" s="844" t="e">
        <f>IF(#REF!="","申請なし",#REF!)</f>
        <v>#REF!</v>
      </c>
      <c r="DY44" s="849" t="s">
        <v>533</v>
      </c>
      <c r="DZ44" s="1071" t="e">
        <f>IF(#REF!="","配置なし",#REF!)</f>
        <v>#REF!</v>
      </c>
      <c r="EA44" s="865" t="e">
        <f>IF(#REF!="","",#REF!)</f>
        <v>#REF!</v>
      </c>
      <c r="EB44" s="849" t="s">
        <v>645</v>
      </c>
      <c r="EC44" s="848" t="e">
        <f>IF(#REF!="","",#REF!)</f>
        <v>#REF!</v>
      </c>
      <c r="ED44" s="844" t="e">
        <f>IF(#REF!="","",#REF!)</f>
        <v>#REF!</v>
      </c>
      <c r="EE44" s="849" t="s">
        <v>721</v>
      </c>
      <c r="EF44" s="848" t="e">
        <f>IF(#REF!="","申請なし",#REF!)</f>
        <v>#REF!</v>
      </c>
      <c r="EG44" s="846"/>
      <c r="EH44" s="849"/>
      <c r="EI44" s="850"/>
      <c r="EJ44" s="846"/>
      <c r="EK44" s="849"/>
      <c r="EL44" s="850"/>
      <c r="EM44" s="846"/>
      <c r="EN44" s="849"/>
      <c r="EO44" s="850"/>
      <c r="EP44" s="846"/>
      <c r="EQ44" s="849"/>
      <c r="ER44" s="850"/>
      <c r="ES44" s="846"/>
      <c r="ET44" s="849" t="s">
        <v>145</v>
      </c>
      <c r="EU44" s="843" t="str">
        <f>IF(近隣施工実績!F18="","申請なし",近隣施工実績!F18)</f>
        <v>申請なし</v>
      </c>
      <c r="EV44" s="844" t="str">
        <f>IF(近隣施工実績!M18="","申請なし",近隣施工実績!M18)</f>
        <v>申請なし</v>
      </c>
      <c r="EW44" s="849" t="s">
        <v>152</v>
      </c>
      <c r="EX44" s="843" t="e">
        <f>IF(EX45="","申請なし",IF(#REF!="","",#REF!))</f>
        <v>#REF!</v>
      </c>
      <c r="EY44" s="846"/>
      <c r="EZ44" s="849" t="s">
        <v>379</v>
      </c>
      <c r="FA44" s="843" t="e">
        <f>IF(FA45="","申請なし",IF(#REF!="","",#REF!))</f>
        <v>#REF!</v>
      </c>
      <c r="FB44" s="846"/>
      <c r="FC44" s="849" t="s">
        <v>382</v>
      </c>
      <c r="FD44" s="843" t="e">
        <f>IF(#REF!="","申請なし",#REF!)</f>
        <v>#REF!</v>
      </c>
      <c r="FE44" s="846"/>
      <c r="FF44" s="849"/>
      <c r="FG44" s="863"/>
      <c r="FH44" s="846"/>
      <c r="FI44" s="849"/>
      <c r="FJ44" s="863"/>
      <c r="FK44" s="846"/>
    </row>
    <row r="45" spans="1:168" s="309" customFormat="1" ht="66" customHeight="1">
      <c r="B45" s="316">
        <v>2</v>
      </c>
      <c r="C45" s="866" t="s">
        <v>684</v>
      </c>
      <c r="D45" s="867" t="str">
        <f>IF('企業成績評定点 (JV3年用)'!G54="","",'企業成績評定点 (JV3年用)'!G54)</f>
        <v/>
      </c>
      <c r="E45" s="868" t="str">
        <f>IF('企業成績評定点 (JV3年用)'!J54="","",'企業成績評定点 (JV3年用)'!J54)</f>
        <v/>
      </c>
      <c r="F45" s="866" t="s">
        <v>684</v>
      </c>
      <c r="G45" s="867" t="e">
        <f>IF(#REF!="","",#REF!)</f>
        <v>#REF!</v>
      </c>
      <c r="H45" s="868" t="e">
        <f>IF(#REF!="","",#REF!)</f>
        <v>#REF!</v>
      </c>
      <c r="I45" s="869" t="s">
        <v>199</v>
      </c>
      <c r="J45" s="870" t="str">
        <f>IF(J44="申請なし","",IF(同種工事施工実績!F19="","",同種工事施工実績!F19))</f>
        <v/>
      </c>
      <c r="K45" s="871" t="str">
        <f>IF(K44="申請なし","",IF(同種工事施工実績!M19="","",同種工事施工実績!M19))</f>
        <v/>
      </c>
      <c r="L45" s="872" t="e">
        <f>IF(M45="","","表彰種類")</f>
        <v>#REF!</v>
      </c>
      <c r="M45" s="870" t="e">
        <f>IF(#REF!="","",#REF!)</f>
        <v>#REF!</v>
      </c>
      <c r="N45" s="873"/>
      <c r="O45" s="874" t="str">
        <f>IF(OR('優良工事表彰 (JV) '!B13="",'優良工事表彰 (JV) '!N12=""),"",'優良工事表彰 (JV) '!B13)</f>
        <v/>
      </c>
      <c r="P45" s="875" t="str">
        <f>IF('優良工事表彰 (JV) '!B12="","",'優良工事表彰 (JV) '!B12)</f>
        <v/>
      </c>
      <c r="Q45" s="874" t="str">
        <f>IF('優良工事表彰 (JV) '!N12="","",'優良工事表彰 (JV) '!N12)</f>
        <v/>
      </c>
      <c r="R45" s="869"/>
      <c r="S45" s="876"/>
      <c r="T45" s="873"/>
      <c r="U45" s="869"/>
      <c r="V45" s="876"/>
      <c r="W45" s="873"/>
      <c r="X45" s="872" t="str">
        <f>IF(X34="配置なし","",IF(Y44="","","取得年"))</f>
        <v/>
      </c>
      <c r="Y45" s="877" t="str">
        <f>IF(X34="配置なし","",IF(技術者資格!J12="","",技術者資格!J12))</f>
        <v/>
      </c>
      <c r="Z45" s="873"/>
      <c r="AA45" s="869" t="s">
        <v>199</v>
      </c>
      <c r="AB45" s="878" t="str">
        <f>IF(OR(AA34="配置なし",AB44="申請なし"),"",IF(同種工事施工経験!F20="","",同種工事施工経験!F20))</f>
        <v/>
      </c>
      <c r="AC45" s="879" t="str">
        <f>IF(OR(AA34="配置なし",AC44="申請なし"),"",IF(同種工事施工経験!M20="","",同種工事施工経験!M20))</f>
        <v/>
      </c>
      <c r="AD45" s="872" t="str">
        <f>IF(AD34="配置なし","",IF(AE45="","","表彰種類"))</f>
        <v/>
      </c>
      <c r="AE45" s="870" t="str">
        <f>IF(AD34="配置なし","",IF(優秀技術者表彰!F14="","",優秀技術者表彰!F14))</f>
        <v/>
      </c>
      <c r="AF45" s="873"/>
      <c r="AG45" s="880" t="s">
        <v>706</v>
      </c>
      <c r="AH45" s="867" t="e">
        <f>IF(#REF!="","",#REF!)</f>
        <v>#REF!</v>
      </c>
      <c r="AI45" s="868" t="e">
        <f>IF(#REF!="","",#REF!)</f>
        <v>#REF!</v>
      </c>
      <c r="AJ45" s="869"/>
      <c r="AK45" s="876"/>
      <c r="AL45" s="873"/>
      <c r="AM45" s="881"/>
      <c r="AN45" s="876"/>
      <c r="AO45" s="873"/>
      <c r="AP45" s="872" t="str">
        <f>IF(AP34="配置なし","",IF(AQ44="","","取得年"))</f>
        <v/>
      </c>
      <c r="AQ45" s="877" t="str">
        <f>IF(AP34="配置なし","",IF(技術者資格!J14="","",技術者資格!J14))</f>
        <v/>
      </c>
      <c r="AR45" s="873"/>
      <c r="AS45" s="882" t="s">
        <v>199</v>
      </c>
      <c r="AT45" s="870" t="str">
        <f>IF(OR(AS34="配置なし",AT44="申請なし"),"",IF(同種工事施工経験!F160="","",同種工事施工経験!F160))</f>
        <v/>
      </c>
      <c r="AU45" s="871" t="str">
        <f>IF(OR(AS34="配置なし",AU44="申請なし"),"",IF(同種工事施工経験!M160="","",同種工事施工経験!M160))</f>
        <v/>
      </c>
      <c r="AV45" s="872" t="str">
        <f>IF(AV34="配置なし","",IF(AW45="","","表彰種類"))</f>
        <v/>
      </c>
      <c r="AW45" s="870" t="str">
        <f>IF(AV34="配置なし","",IF(優秀技術者表彰!F23="","",優秀技術者表彰!F23))</f>
        <v/>
      </c>
      <c r="AX45" s="873"/>
      <c r="AY45" s="880" t="s">
        <v>706</v>
      </c>
      <c r="AZ45" s="867" t="e">
        <f>IF(#REF!="","",#REF!)</f>
        <v>#REF!</v>
      </c>
      <c r="BA45" s="868" t="e">
        <f>IF(#REF!="","",#REF!)</f>
        <v>#REF!</v>
      </c>
      <c r="BB45" s="869"/>
      <c r="BC45" s="876"/>
      <c r="BD45" s="873"/>
      <c r="BE45" s="881"/>
      <c r="BF45" s="876"/>
      <c r="BG45" s="873"/>
      <c r="BH45" s="872" t="str">
        <f>IF(BH34="配置なし","",IF(BI44="","","取得年"))</f>
        <v/>
      </c>
      <c r="BI45" s="877" t="str">
        <f>IF(BH34="配置なし","",IF(技術者資格!J16="","",技術者資格!J16))</f>
        <v/>
      </c>
      <c r="BJ45" s="873"/>
      <c r="BK45" s="882" t="s">
        <v>199</v>
      </c>
      <c r="BL45" s="878" t="str">
        <f>IF(OR(BK34="配置なし",BL44="申請なし"),"",IF(同種工事施工経験!F213="","",同種工事施工経験!F213))</f>
        <v/>
      </c>
      <c r="BM45" s="879" t="str">
        <f>IF(OR(BK34="配置なし",BM44="申請なし"),"",IF(同種工事施工経験!M213="","",同種工事施工経験!M213))</f>
        <v/>
      </c>
      <c r="BN45" s="872" t="str">
        <f>IF(BN34="配置なし","",IF(BO45="","","表彰種類"))</f>
        <v/>
      </c>
      <c r="BO45" s="870" t="str">
        <f>IF(BN34="配置なし","",IF(優秀技術者表彰!F32="","",優秀技術者表彰!F32))</f>
        <v/>
      </c>
      <c r="BP45" s="873"/>
      <c r="BQ45" s="881" t="s">
        <v>706</v>
      </c>
      <c r="BR45" s="867" t="e">
        <f>IF(#REF!="","",#REF!)</f>
        <v>#REF!</v>
      </c>
      <c r="BS45" s="868" t="e">
        <f>IF(#REF!="","",#REF!)</f>
        <v>#REF!</v>
      </c>
      <c r="BT45" s="869"/>
      <c r="BU45" s="876"/>
      <c r="BV45" s="873"/>
      <c r="BW45" s="881"/>
      <c r="BX45" s="883"/>
      <c r="BY45" s="884"/>
      <c r="BZ45" s="869" t="s">
        <v>540</v>
      </c>
      <c r="CA45" s="877" t="e">
        <f>IF(CA44="申請なし","",IF(#REF!="","",#REF!))</f>
        <v>#REF!</v>
      </c>
      <c r="CB45" s="873"/>
      <c r="CC45" s="885" t="s">
        <v>750</v>
      </c>
      <c r="CD45" s="877" t="e">
        <f>IF(#REF!="","",#REF!)</f>
        <v>#REF!</v>
      </c>
      <c r="CE45" s="886" t="e">
        <f>IF(#REF!="","",#REF!)</f>
        <v>#REF!</v>
      </c>
      <c r="CF45" s="881"/>
      <c r="CG45" s="883"/>
      <c r="CH45" s="884"/>
      <c r="CI45" s="869" t="s">
        <v>540</v>
      </c>
      <c r="CJ45" s="877" t="e">
        <f>IF(CJ44="申請なし","",IF(#REF!="","",#REF!))</f>
        <v>#REF!</v>
      </c>
      <c r="CK45" s="873"/>
      <c r="CL45" s="885" t="s">
        <v>750</v>
      </c>
      <c r="CM45" s="875" t="e">
        <f>IF(#REF!="","",#REF!)</f>
        <v>#REF!</v>
      </c>
      <c r="CN45" s="887" t="e">
        <f>IF(#REF!="","",#REF!)</f>
        <v>#REF!</v>
      </c>
      <c r="CO45" s="881" t="s">
        <v>1393</v>
      </c>
      <c r="CP45" s="870" t="e">
        <f>IF(#REF!="","",#REF!)</f>
        <v>#REF!</v>
      </c>
      <c r="CQ45" s="871" t="e">
        <f>IF(#REF!="","",#REF!)</f>
        <v>#REF!</v>
      </c>
      <c r="CR45" s="881" t="s">
        <v>817</v>
      </c>
      <c r="CS45" s="878" t="e">
        <f>IF(#REF!="","申請なし",#REF!)</f>
        <v>#REF!</v>
      </c>
      <c r="CT45" s="879" t="e">
        <f>IF(#REF!="","申請なし",#REF!)</f>
        <v>#REF!</v>
      </c>
      <c r="CU45" s="881" t="s">
        <v>1393</v>
      </c>
      <c r="CV45" s="870" t="e">
        <f>IF(#REF!="","",#REF!)</f>
        <v>#REF!</v>
      </c>
      <c r="CW45" s="871" t="e">
        <f>IF(#REF!="","",#REF!)</f>
        <v>#REF!</v>
      </c>
      <c r="CX45" s="881" t="s">
        <v>817</v>
      </c>
      <c r="CY45" s="875" t="e">
        <f>IF(#REF!="","申請なし",#REF!)</f>
        <v>#REF!</v>
      </c>
      <c r="CZ45" s="888" t="e">
        <f>IF(#REF!="","申請なし",#REF!)</f>
        <v>#REF!</v>
      </c>
      <c r="DA45" s="872" t="e">
        <f>IF(AND(DB46="",DC46=""),"","活動日")</f>
        <v>#REF!</v>
      </c>
      <c r="DB45" s="889" t="e">
        <f>IF(DB46="","",IF(#REF!="","",#REF!))</f>
        <v>#REF!</v>
      </c>
      <c r="DC45" s="890" t="e">
        <f>IF(DC46="","",IF(#REF!="","",#REF!))</f>
        <v>#REF!</v>
      </c>
      <c r="DD45" s="881" t="s">
        <v>851</v>
      </c>
      <c r="DE45" s="889" t="str">
        <f>IF('ボランティア (JV)'!C12="","",'ボランティア (JV)'!C12)</f>
        <v/>
      </c>
      <c r="DF45" s="891"/>
      <c r="DG45" s="880"/>
      <c r="DH45" s="876"/>
      <c r="DI45" s="880"/>
      <c r="DJ45" s="872" t="e">
        <f>IF(#REF!="","申請なし",IF(OR(#REF!="有",#REF!="有"),"若手技術者",IF(#REF!="有","若手従業員","無")))</f>
        <v>#REF!</v>
      </c>
      <c r="DK45" s="892" t="e">
        <f>IF(#REF!="","申請なし",IF(OR(#REF!="有",#REF!="有"),"若手技術者",IF(#REF!="有","若手従業員","無")))</f>
        <v>#REF!</v>
      </c>
      <c r="DL45" s="893"/>
      <c r="DM45" s="881"/>
      <c r="DN45" s="876"/>
      <c r="DO45" s="873"/>
      <c r="DP45" s="880"/>
      <c r="DQ45" s="880"/>
      <c r="DR45" s="880"/>
      <c r="DS45" s="881" t="s">
        <v>199</v>
      </c>
      <c r="DT45" s="1097" t="e">
        <f>IF(#REF!="","",#REF!)</f>
        <v>#REF!</v>
      </c>
      <c r="DU45" s="1098"/>
      <c r="DV45" s="872" t="e">
        <f>IF(AND(DW44="申請なし",DX44="申請なし"),"","活動日")</f>
        <v>#REF!</v>
      </c>
      <c r="DW45" s="889" t="e">
        <f>IF(DW44="申請なし","",IF(#REF!="","",#REF!))</f>
        <v>#REF!</v>
      </c>
      <c r="DX45" s="890" t="e">
        <f>IF(DX44="申請なし","",IF(#REF!="","",#REF!))</f>
        <v>#REF!</v>
      </c>
      <c r="DY45" s="869" t="s">
        <v>534</v>
      </c>
      <c r="DZ45" s="877" t="e">
        <f>IF(#REF!="","配置なし",#REF!)</f>
        <v>#REF!</v>
      </c>
      <c r="EA45" s="894" t="e">
        <f>IF(#REF!="","",#REF!)</f>
        <v>#REF!</v>
      </c>
      <c r="EB45" s="881"/>
      <c r="EC45" s="875" t="e">
        <f>IF(#REF!="","",#REF!)</f>
        <v>#REF!</v>
      </c>
      <c r="ED45" s="873"/>
      <c r="EE45" s="869"/>
      <c r="EF45" s="895"/>
      <c r="EG45" s="873"/>
      <c r="EH45" s="869"/>
      <c r="EI45" s="876"/>
      <c r="EJ45" s="873"/>
      <c r="EK45" s="869"/>
      <c r="EL45" s="876"/>
      <c r="EM45" s="873"/>
      <c r="EN45" s="869"/>
      <c r="EO45" s="876"/>
      <c r="EP45" s="873"/>
      <c r="EQ45" s="869"/>
      <c r="ER45" s="876"/>
      <c r="ES45" s="873"/>
      <c r="ET45" s="881" t="s">
        <v>199</v>
      </c>
      <c r="EU45" s="870" t="str">
        <f>IF(EU44="申請なし","",IF(近隣施工実績!F23="","",近隣施工実績!F23))</f>
        <v/>
      </c>
      <c r="EV45" s="871" t="str">
        <f>IF(EV44="申請なし","",IF(近隣施工実績!M23="","",近隣施工実績!M23))</f>
        <v/>
      </c>
      <c r="EW45" s="881" t="s">
        <v>251</v>
      </c>
      <c r="EX45" s="870" t="e">
        <f>IF(#REF!="","",#REF!)</f>
        <v>#REF!</v>
      </c>
      <c r="EY45" s="873"/>
      <c r="EZ45" s="881" t="s">
        <v>380</v>
      </c>
      <c r="FA45" s="870" t="e">
        <f>IF(#REF!="","",#REF!)</f>
        <v>#REF!</v>
      </c>
      <c r="FB45" s="873"/>
      <c r="FC45" s="881" t="s">
        <v>375</v>
      </c>
      <c r="FD45" s="870" t="e">
        <f>IF(FD44="申請なし","",IF(#REF!="","",#REF!))</f>
        <v>#REF!</v>
      </c>
      <c r="FE45" s="873"/>
      <c r="FF45" s="881"/>
      <c r="FG45" s="876"/>
      <c r="FH45" s="873"/>
      <c r="FI45" s="881"/>
      <c r="FJ45" s="876"/>
      <c r="FK45" s="873"/>
    </row>
    <row r="46" spans="1:168" s="309" customFormat="1" ht="26">
      <c r="B46" s="316">
        <v>3</v>
      </c>
      <c r="C46" s="866"/>
      <c r="D46" s="896"/>
      <c r="E46" s="897"/>
      <c r="F46" s="866"/>
      <c r="G46" s="896"/>
      <c r="H46" s="897"/>
      <c r="I46" s="869" t="s">
        <v>1178</v>
      </c>
      <c r="J46" s="870" t="str">
        <f>IF(J44="申請なし","",IF(同種工事施工実績!F20="","",同種工事施工実績!F20))</f>
        <v/>
      </c>
      <c r="K46" s="871" t="str">
        <f>IF(K44="申請なし","",IF(同種工事施工実績!M20="","",同種工事施工実績!M20))</f>
        <v/>
      </c>
      <c r="L46" s="872" t="e">
        <f>IF(M45="","","受賞年度")</f>
        <v>#REF!</v>
      </c>
      <c r="M46" s="870" t="e">
        <f>IF(M45="","",IF(#REF!="","",#REF!))</f>
        <v>#REF!</v>
      </c>
      <c r="N46" s="873"/>
      <c r="O46" s="874" t="str">
        <f>IF(OR('優良工事表彰 (JV) '!B15="",'優良工事表彰 (JV) '!N14=""),"",'優良工事表彰 (JV) '!B15)</f>
        <v/>
      </c>
      <c r="P46" s="875" t="str">
        <f>IF('優良工事表彰 (JV) '!B14="","",'優良工事表彰 (JV) '!B14)</f>
        <v/>
      </c>
      <c r="Q46" s="874" t="str">
        <f>IF('優良工事表彰 (JV) '!N14="","",'優良工事表彰 (JV) '!N14)</f>
        <v/>
      </c>
      <c r="R46" s="881"/>
      <c r="S46" s="876"/>
      <c r="T46" s="873"/>
      <c r="U46" s="881"/>
      <c r="V46" s="876"/>
      <c r="W46" s="873"/>
      <c r="X46" s="881"/>
      <c r="Y46" s="876"/>
      <c r="Z46" s="873"/>
      <c r="AA46" s="881" t="s">
        <v>222</v>
      </c>
      <c r="AB46" s="878" t="str">
        <f>IF(OR(AA34="配置なし",AB44="申請なし"),"",IF(同種工事施工経験!F21="","",同種工事施工経験!F21))</f>
        <v/>
      </c>
      <c r="AC46" s="879" t="str">
        <f>IF(OR(AA34="配置なし",AC44="申請なし"),"",IF(同種工事施工経験!M21="","",同種工事施工経験!M21))</f>
        <v/>
      </c>
      <c r="AD46" s="872" t="str">
        <f>IF(AD34="配置なし","",IF(AE45="","","受賞年度"))</f>
        <v/>
      </c>
      <c r="AE46" s="877" t="str">
        <f>IF(AD34="配置なし","",IF(AE45="","",IF(優秀技術者表彰!F15="","",優秀技術者表彰!F15)))</f>
        <v/>
      </c>
      <c r="AF46" s="873"/>
      <c r="AG46" s="898" t="str">
        <f>IF(AG34="配置なし","第1ｸﾞﾙｰﾌﾟ"&amp;CHAR(10)&amp;"配置なし",IF(AND(AG34="配置あり",NOT(AH44="")),"第1ｸﾞﾙｰﾌﾟ"&amp;CHAR(10)&amp;"申請あり","第1ｸﾞﾙｰﾌﾟ"&amp;CHAR(10)&amp;"申請なし"))</f>
        <v>第1ｸﾞﾙｰﾌﾟ
配置なし</v>
      </c>
      <c r="AH46" s="896"/>
      <c r="AI46" s="897"/>
      <c r="AJ46" s="881"/>
      <c r="AK46" s="876"/>
      <c r="AL46" s="873"/>
      <c r="AM46" s="881"/>
      <c r="AN46" s="876"/>
      <c r="AO46" s="873"/>
      <c r="AP46" s="881"/>
      <c r="AQ46" s="876"/>
      <c r="AR46" s="873"/>
      <c r="AS46" s="899" t="s">
        <v>157</v>
      </c>
      <c r="AT46" s="870" t="str">
        <f>IF(OR(AS34="配置なし",AT44="申請なし"),"",IF(同種工事施工経験!F161="","",同種工事施工経験!F161))</f>
        <v/>
      </c>
      <c r="AU46" s="871" t="str">
        <f>IF(OR(AS34="配置なし",AU44="申請なし"),"",IF(同種工事施工経験!M161="","",同種工事施工経験!M161))</f>
        <v/>
      </c>
      <c r="AV46" s="872" t="str">
        <f>IF(AV34="配置なし","",IF(AW45="","","受賞年度"))</f>
        <v/>
      </c>
      <c r="AW46" s="877" t="str">
        <f>IF(AV34="配置なし","",IF(AW45="","",IF(優秀技術者表彰!F24="","",優秀技術者表彰!F24)))</f>
        <v/>
      </c>
      <c r="AX46" s="873"/>
      <c r="AY46" s="898" t="str">
        <f>IF(AY34="配置なし","第1ｸﾞﾙｰﾌﾟ"&amp;CHAR(10)&amp;"配置なし",IF(AND(AY34="配置あり",NOT(AZ44="")),"第1ｸﾞﾙｰﾌﾟ"&amp;CHAR(10)&amp;"申請あり","第1ｸﾞﾙｰﾌﾟ"&amp;CHAR(10)&amp;"申請なし"))</f>
        <v>第1ｸﾞﾙｰﾌﾟ
配置なし</v>
      </c>
      <c r="AZ46" s="876"/>
      <c r="BA46" s="897"/>
      <c r="BB46" s="881"/>
      <c r="BC46" s="876"/>
      <c r="BD46" s="873"/>
      <c r="BE46" s="881"/>
      <c r="BF46" s="876"/>
      <c r="BG46" s="873"/>
      <c r="BH46" s="881"/>
      <c r="BI46" s="876"/>
      <c r="BJ46" s="873"/>
      <c r="BK46" s="899" t="s">
        <v>157</v>
      </c>
      <c r="BL46" s="878" t="str">
        <f>IF(OR(BK34="配置なし",BL44="申請なし"),"",IF(同種工事施工経験!F214="","",同種工事施工経験!F214))</f>
        <v/>
      </c>
      <c r="BM46" s="879" t="str">
        <f>IF(OR(BK34="配置なし",BM44="申請なし"),"",IF(同種工事施工経験!M214="","",同種工事施工経験!M214))</f>
        <v/>
      </c>
      <c r="BN46" s="872" t="str">
        <f>IF(BN34="配置なし","",IF(BO45="","","受賞年度"))</f>
        <v/>
      </c>
      <c r="BO46" s="877" t="str">
        <f>IF(BN34="配置なし","",IF(BO45="","",IF(優秀技術者表彰!F33="","",優秀技術者表彰!F33)))</f>
        <v/>
      </c>
      <c r="BP46" s="873"/>
      <c r="BQ46" s="898" t="str">
        <f>IF(BQ34="配置なし","第1ｸﾞﾙｰﾌﾟ"&amp;CHAR(10)&amp;"配置なし",IF(AND(BQ34="配置あり",NOT(BR44="")),"第1ｸﾞﾙｰﾌﾟ"&amp;CHAR(10)&amp;"申請あり","第1ｸﾞﾙｰﾌﾟ"&amp;CHAR(10)&amp;"申請なし"))</f>
        <v>第1ｸﾞﾙｰﾌﾟ
配置なし</v>
      </c>
      <c r="BR46" s="896"/>
      <c r="BS46" s="897"/>
      <c r="BT46" s="881"/>
      <c r="BU46" s="876"/>
      <c r="BV46" s="873"/>
      <c r="BW46" s="881"/>
      <c r="BX46" s="876"/>
      <c r="BY46" s="873"/>
      <c r="BZ46" s="900" t="s">
        <v>532</v>
      </c>
      <c r="CA46" s="877" t="e">
        <f>IF(CA44="申請なし","",IF(#REF!="","",#REF!))</f>
        <v>#REF!</v>
      </c>
      <c r="CB46" s="873"/>
      <c r="CC46" s="900" t="s">
        <v>532</v>
      </c>
      <c r="CD46" s="901" t="e">
        <f>IF(#REF!="","",#REF!)</f>
        <v>#REF!</v>
      </c>
      <c r="CE46" s="873"/>
      <c r="CF46" s="881"/>
      <c r="CG46" s="876"/>
      <c r="CH46" s="873"/>
      <c r="CI46" s="900" t="s">
        <v>532</v>
      </c>
      <c r="CJ46" s="877" t="e">
        <f>IF(CJ44="申請なし","",IF(#REF!="","",#REF!))</f>
        <v>#REF!</v>
      </c>
      <c r="CK46" s="873"/>
      <c r="CL46" s="900" t="s">
        <v>532</v>
      </c>
      <c r="CM46" s="901" t="e">
        <f>IF(#REF!="","",#REF!)</f>
        <v>#REF!</v>
      </c>
      <c r="CN46" s="873"/>
      <c r="CO46" s="1059" t="s">
        <v>1394</v>
      </c>
      <c r="CP46" s="1060" t="e">
        <f>IF(#REF!="","",#REF!)</f>
        <v>#REF!</v>
      </c>
      <c r="CQ46" s="1061" t="e">
        <f>IF(#REF!="","",#REF!)</f>
        <v>#REF!</v>
      </c>
      <c r="CR46" s="1062" t="s">
        <v>880</v>
      </c>
      <c r="CS46" s="1063" t="e">
        <f>IF(#REF!="","",#REF!)</f>
        <v>#REF!</v>
      </c>
      <c r="CT46" s="1065" t="e">
        <f>IF(#REF!="","",#REF!)</f>
        <v>#REF!</v>
      </c>
      <c r="CU46" s="1059" t="s">
        <v>1394</v>
      </c>
      <c r="CV46" s="1060" t="e">
        <f>IF(#REF!="","",#REF!)</f>
        <v>#REF!</v>
      </c>
      <c r="CW46" s="1066" t="e">
        <f>IF(#REF!="","",#REF!)</f>
        <v>#REF!</v>
      </c>
      <c r="CX46" s="900" t="s">
        <v>199</v>
      </c>
      <c r="CY46" s="903" t="e">
        <f>IF(#REF!="","",#REF!)</f>
        <v>#REF!</v>
      </c>
      <c r="CZ46" s="904" t="e">
        <f>IF(#REF!="","",#REF!)</f>
        <v>#REF!</v>
      </c>
      <c r="DA46" s="872" t="e">
        <f>IF(AND(DB46="",DC46=""),"","活動箇所")</f>
        <v>#REF!</v>
      </c>
      <c r="DB46" s="870" t="e">
        <f>IF(#REF!="","",#REF!)</f>
        <v>#REF!</v>
      </c>
      <c r="DC46" s="871" t="e">
        <f>IF(#REF!="","",#REF!)</f>
        <v>#REF!</v>
      </c>
      <c r="DD46" s="881" t="s">
        <v>241</v>
      </c>
      <c r="DE46" s="870" t="str">
        <f>IF('ボランティア (JV)'!F12="","",'ボランティア (JV)'!F12)</f>
        <v/>
      </c>
      <c r="DF46" s="873"/>
      <c r="DG46" s="880"/>
      <c r="DH46" s="876"/>
      <c r="DI46" s="880"/>
      <c r="DJ46" s="905" t="s">
        <v>1043</v>
      </c>
      <c r="DK46" s="906" t="s">
        <v>1043</v>
      </c>
      <c r="DL46" s="893"/>
      <c r="DM46" s="881"/>
      <c r="DN46" s="876"/>
      <c r="DO46" s="873"/>
      <c r="DP46" s="880"/>
      <c r="DQ46" s="880"/>
      <c r="DR46" s="880"/>
      <c r="DS46" s="881" t="s">
        <v>1431</v>
      </c>
      <c r="DT46" s="1097" t="e">
        <f>IF(#REF!="","",#REF!)</f>
        <v>#REF!</v>
      </c>
      <c r="DU46" s="1098"/>
      <c r="DV46" s="881"/>
      <c r="DW46" s="876"/>
      <c r="DX46" s="873"/>
      <c r="DY46" s="881" t="s">
        <v>535</v>
      </c>
      <c r="DZ46" s="877" t="e">
        <f>IF(#REF!="","配置なし",#REF!)</f>
        <v>#REF!</v>
      </c>
      <c r="EA46" s="894" t="e">
        <f>IF(#REF!="","",#REF!)</f>
        <v>#REF!</v>
      </c>
      <c r="EB46" s="869" t="s">
        <v>646</v>
      </c>
      <c r="EC46" s="875" t="e">
        <f>IF(#REF!="","",#REF!)</f>
        <v>#REF!</v>
      </c>
      <c r="ED46" s="871" t="e">
        <f>IF(#REF!="","",#REF!)</f>
        <v>#REF!</v>
      </c>
      <c r="EE46" s="881"/>
      <c r="EF46" s="895"/>
      <c r="EG46" s="873"/>
      <c r="EH46" s="881"/>
      <c r="EI46" s="876"/>
      <c r="EJ46" s="873"/>
      <c r="EK46" s="881"/>
      <c r="EL46" s="876"/>
      <c r="EM46" s="873"/>
      <c r="EN46" s="881"/>
      <c r="EO46" s="876"/>
      <c r="EP46" s="873"/>
      <c r="EQ46" s="881"/>
      <c r="ER46" s="876"/>
      <c r="ES46" s="873"/>
      <c r="ET46" s="881" t="s">
        <v>157</v>
      </c>
      <c r="EU46" s="870" t="str">
        <f>IF(EU44="申請なし","",IF(近隣施工実績!F26="","",近隣施工実績!F26))</f>
        <v/>
      </c>
      <c r="EV46" s="871" t="str">
        <f>IF(EV44="申請なし","",IF(近隣施工実績!M26="","",近隣施工実績!M26))</f>
        <v/>
      </c>
      <c r="EW46" s="881"/>
      <c r="EX46" s="876"/>
      <c r="EY46" s="873"/>
      <c r="EZ46" s="881" t="s">
        <v>381</v>
      </c>
      <c r="FA46" s="870" t="e">
        <f>IF(FA45="","",IF(#REF!="","",#REF!))</f>
        <v>#REF!</v>
      </c>
      <c r="FB46" s="873"/>
      <c r="FC46" s="881" t="s">
        <v>376</v>
      </c>
      <c r="FD46" s="870" t="e">
        <f>IF(FD44="申請なし","",IF(#REF!="","",#REF!))</f>
        <v>#REF!</v>
      </c>
      <c r="FE46" s="873"/>
      <c r="FF46" s="881"/>
      <c r="FG46" s="876"/>
      <c r="FH46" s="873"/>
      <c r="FI46" s="881"/>
      <c r="FJ46" s="876"/>
      <c r="FK46" s="873"/>
    </row>
    <row r="47" spans="1:168" s="309" customFormat="1" ht="66" customHeight="1">
      <c r="B47" s="316">
        <v>4</v>
      </c>
      <c r="C47" s="899"/>
      <c r="D47" s="876"/>
      <c r="E47" s="907"/>
      <c r="F47" s="899"/>
      <c r="G47" s="876"/>
      <c r="H47" s="907"/>
      <c r="I47" s="869" t="s">
        <v>1179</v>
      </c>
      <c r="J47" s="908" t="str">
        <f>IF(J44="申請なし","",IF(同種工事施工実績!F21="","",同種工事施工実績!F21))</f>
        <v/>
      </c>
      <c r="K47" s="909" t="str">
        <f>IF(K44="申請なし","",IF(同種工事施工実績!M21="","",同種工事施工実績!M21))</f>
        <v/>
      </c>
      <c r="L47" s="872" t="e">
        <f>IF(OR(M34="有",M45=""),"","工事種別")</f>
        <v>#REF!</v>
      </c>
      <c r="M47" s="877" t="e">
        <f>IF(M45="","",IF(#REF!="","",#REF!))</f>
        <v>#REF!</v>
      </c>
      <c r="N47" s="873"/>
      <c r="O47" s="874" t="str">
        <f>IF(OR('優良工事表彰 (JV) '!B17="",'優良工事表彰 (JV) '!N16=""),"",'優良工事表彰 (JV) '!B17)</f>
        <v/>
      </c>
      <c r="P47" s="875" t="str">
        <f>IF('優良工事表彰 (JV) '!B16="","",'優良工事表彰 (JV) '!B16)</f>
        <v/>
      </c>
      <c r="Q47" s="874" t="str">
        <f>IF('優良工事表彰 (JV) '!N16="","",'優良工事表彰 (JV) '!N16)</f>
        <v/>
      </c>
      <c r="R47" s="881"/>
      <c r="S47" s="876"/>
      <c r="T47" s="873"/>
      <c r="U47" s="881"/>
      <c r="V47" s="876"/>
      <c r="W47" s="873"/>
      <c r="X47" s="881"/>
      <c r="Y47" s="876"/>
      <c r="Z47" s="873"/>
      <c r="AA47" s="881" t="s">
        <v>223</v>
      </c>
      <c r="AB47" s="910" t="str">
        <f>IF(OR(AA34="配置なし",AB44="申請なし"),"",IF(同種工事施工経験!F23="","",同種工事施工経験!F23))</f>
        <v/>
      </c>
      <c r="AC47" s="911" t="str">
        <f>IF(OR(AA34="配置なし",AC44="申請なし"),"",IF(同種工事施工経験!M23="","",同種工事施工経験!M23))</f>
        <v/>
      </c>
      <c r="AD47" s="872" t="str">
        <f>IF(OR(AD34="配置なし",AE45=""),"","工事種別")</f>
        <v/>
      </c>
      <c r="AE47" s="877" t="str">
        <f>IF(AD34="配置なし","",IF(AE45="","",IF(優秀技術者表彰!F19="","",優秀技術者表彰!F19)))</f>
        <v/>
      </c>
      <c r="AF47" s="873"/>
      <c r="AG47" s="898" t="str">
        <f>IF(AH34="配置なし","第2ｸﾞﾙｰﾌﾟ"&amp;CHAR(10)&amp;"配置なし",IF(AND(AH34="配置あり",NOT(AH45="")),"第2ｸﾞﾙｰﾌﾟ"&amp;CHAR(10)&amp;"申請あり","第2ｸﾞﾙｰﾌﾟ"&amp;CHAR(10)&amp;"申請なし"))</f>
        <v>第2ｸﾞﾙｰﾌﾟ
配置なし</v>
      </c>
      <c r="AH47" s="876"/>
      <c r="AI47" s="907"/>
      <c r="AJ47" s="881"/>
      <c r="AK47" s="876"/>
      <c r="AL47" s="873"/>
      <c r="AM47" s="881"/>
      <c r="AN47" s="876"/>
      <c r="AO47" s="873"/>
      <c r="AP47" s="881"/>
      <c r="AQ47" s="876"/>
      <c r="AR47" s="873"/>
      <c r="AS47" s="899" t="s">
        <v>161</v>
      </c>
      <c r="AT47" s="910" t="str">
        <f>IF(OR(AS34="配置なし",AT44="申請なし"),"",IF(同種工事施工経験!F163="","",同種工事施工経験!F163))</f>
        <v/>
      </c>
      <c r="AU47" s="911" t="str">
        <f>IF(OR(AS34="配置なし",AU44="申請なし"),"",IF(同種工事施工経験!M163="","",同種工事施工経験!M163))</f>
        <v/>
      </c>
      <c r="AV47" s="872" t="str">
        <f>IF(OR(AV34="配置なし",AW45=""),"","工事種別")</f>
        <v/>
      </c>
      <c r="AW47" s="870" t="str">
        <f>IF(OR(AV34="配置なし",AW45=""),"",IF(優秀技術者表彰!F28="","",優秀技術者表彰!F28))</f>
        <v/>
      </c>
      <c r="AX47" s="873"/>
      <c r="AY47" s="898" t="str">
        <f>IF(AZ34="配置なし","第2ｸﾞﾙｰﾌﾟ"&amp;CHAR(10)&amp;"配置なし",IF(AND(AZ34="配置あり",NOT(AZ45="")),"第2ｸﾞﾙｰﾌﾟ"&amp;CHAR(10)&amp;"申請あり","第2ｸﾞﾙｰﾌﾟ"&amp;CHAR(10)&amp;"申請なし"))</f>
        <v>第2ｸﾞﾙｰﾌﾟ
配置なし</v>
      </c>
      <c r="BA47" s="907"/>
      <c r="BB47" s="881"/>
      <c r="BC47" s="876"/>
      <c r="BD47" s="873"/>
      <c r="BE47" s="881"/>
      <c r="BF47" s="876"/>
      <c r="BG47" s="873"/>
      <c r="BH47" s="881"/>
      <c r="BI47" s="876"/>
      <c r="BJ47" s="873"/>
      <c r="BK47" s="899" t="s">
        <v>161</v>
      </c>
      <c r="BL47" s="910" t="str">
        <f>IF(OR(BK34="配置なし",BL44="申請なし"),"",IF(同種工事施工経験!F216="","",同種工事施工経験!F216))</f>
        <v/>
      </c>
      <c r="BM47" s="911" t="str">
        <f>IF(OR(BK34="配置なし",BM44="申請なし"),"",IF(同種工事施工経験!M216="","",同種工事施工経験!M216))</f>
        <v/>
      </c>
      <c r="BN47" s="872" t="str">
        <f>IF(OR(BN34="配置なし",BO45=""),"","工事種別")</f>
        <v/>
      </c>
      <c r="BO47" s="870" t="str">
        <f>IF(OR(BN34="配置なし",BO45=""),"",IF(優秀技術者表彰!F37="","",優秀技術者表彰!F37))</f>
        <v/>
      </c>
      <c r="BP47" s="873"/>
      <c r="BQ47" s="898" t="str">
        <f>IF(BR34="配置なし","第2ｸﾞﾙｰﾌﾟ"&amp;CHAR(10)&amp;"配置なし",IF(AND(BR34="配置あり",NOT(BR45="")),"第2ｸﾞﾙｰﾌﾟ"&amp;CHAR(10)&amp;"申請あり","第2ｸﾞﾙｰﾌﾟ"&amp;CHAR(10)&amp;"申請なし"))</f>
        <v>第2ｸﾞﾙｰﾌﾟ
配置なし</v>
      </c>
      <c r="BR47" s="876"/>
      <c r="BS47" s="907"/>
      <c r="BT47" s="881"/>
      <c r="BU47" s="876"/>
      <c r="BV47" s="873"/>
      <c r="BW47" s="881"/>
      <c r="BX47" s="895"/>
      <c r="BY47" s="912"/>
      <c r="BZ47" s="881" t="s">
        <v>601</v>
      </c>
      <c r="CA47" s="870" t="e">
        <f>IF(#REF!="","申請なし",#REF!)</f>
        <v>#REF!</v>
      </c>
      <c r="CB47" s="871" t="e">
        <f>IF(#REF!="","申請なし",#REF!)</f>
        <v>#REF!</v>
      </c>
      <c r="CC47" s="881" t="s">
        <v>601</v>
      </c>
      <c r="CD47" s="870" t="e">
        <f>IF(#REF!="","",#REF!)</f>
        <v>#REF!</v>
      </c>
      <c r="CE47" s="871" t="e">
        <f>IF(#REF!="","",#REF!)</f>
        <v>#REF!</v>
      </c>
      <c r="CF47" s="881"/>
      <c r="CG47" s="895"/>
      <c r="CH47" s="912"/>
      <c r="CI47" s="881" t="s">
        <v>601</v>
      </c>
      <c r="CJ47" s="870" t="e">
        <f>IF(#REF!="","申請なし",#REF!)</f>
        <v>#REF!</v>
      </c>
      <c r="CK47" s="871" t="e">
        <f>IF(#REF!="","申請なし",#REF!)</f>
        <v>#REF!</v>
      </c>
      <c r="CL47" s="881" t="s">
        <v>601</v>
      </c>
      <c r="CM47" s="870" t="e">
        <f>IF(#REF!="","",#REF!)</f>
        <v>#REF!</v>
      </c>
      <c r="CN47" s="871" t="e">
        <f>IF(#REF!="","",#REF!)</f>
        <v>#REF!</v>
      </c>
      <c r="CO47" s="899" t="s">
        <v>274</v>
      </c>
      <c r="CP47" s="889" t="e">
        <f>IF(#REF!="","",#REF!)</f>
        <v>#REF!</v>
      </c>
      <c r="CQ47" s="890" t="e">
        <f>IF(#REF!="","",#REF!)</f>
        <v>#REF!</v>
      </c>
      <c r="CR47" s="899" t="s">
        <v>274</v>
      </c>
      <c r="CS47" s="889" t="e">
        <f>IF(#REF!="","",#REF!)</f>
        <v>#REF!</v>
      </c>
      <c r="CT47" s="913" t="e">
        <f>IF(#REF!="","",#REF!)</f>
        <v>#REF!</v>
      </c>
      <c r="CU47" s="899" t="s">
        <v>274</v>
      </c>
      <c r="CV47" s="889" t="e">
        <f>IF(#REF!="","",#REF!)</f>
        <v>#REF!</v>
      </c>
      <c r="CW47" s="890" t="e">
        <f>IF(#REF!="","",#REF!)</f>
        <v>#REF!</v>
      </c>
      <c r="CX47" s="1062" t="s">
        <v>880</v>
      </c>
      <c r="CY47" s="1067" t="e">
        <f>IF(#REF!="","",#REF!)</f>
        <v>#REF!</v>
      </c>
      <c r="CZ47" s="1065" t="e">
        <f>IF(#REF!="","",#REF!)</f>
        <v>#REF!</v>
      </c>
      <c r="DA47" s="872" t="e">
        <f>IF(AND(DB46="",DC46=""),"","参加人数")</f>
        <v>#REF!</v>
      </c>
      <c r="DB47" s="914" t="e">
        <f>IF(DB46="","",IF(#REF!="","",#REF!))</f>
        <v>#REF!</v>
      </c>
      <c r="DC47" s="915" t="e">
        <f>IF(DC46="","",IF(#REF!="","",#REF!))</f>
        <v>#REF!</v>
      </c>
      <c r="DD47" s="881" t="s">
        <v>243</v>
      </c>
      <c r="DE47" s="870" t="str">
        <f>IF('ボランティア (JV)'!K12="","",'ボランティア (JV)'!K12)</f>
        <v/>
      </c>
      <c r="DF47" s="871" t="str">
        <f>IF('ボランティア (JV)'!I22="","",'ボランティア (JV)'!I22)</f>
        <v/>
      </c>
      <c r="DG47" s="916">
        <f>'障がい者雇用（第1G用）'!M49</f>
        <v>0</v>
      </c>
      <c r="DH47" s="917">
        <f>'障がい者雇用（第2G用）'!M49</f>
        <v>0</v>
      </c>
      <c r="DI47" s="918"/>
      <c r="DJ47" s="872" t="e">
        <f>IF(#REF!="","申請なし",IF(OR(#REF!="有",#REF!="有"),"若手技術者",IF(#REF!="有","若手従業員","無")))</f>
        <v>#REF!</v>
      </c>
      <c r="DK47" s="870" t="e">
        <f>IF(#REF!="","申請なし",IF(OR(#REF!="有",#REF!="有"),"若手技術者",IF(#REF!="有","若手従業員","無")))</f>
        <v>#REF!</v>
      </c>
      <c r="DL47" s="919"/>
      <c r="DM47" s="881"/>
      <c r="DN47" s="876"/>
      <c r="DO47" s="873"/>
      <c r="DP47" s="880"/>
      <c r="DQ47" s="880"/>
      <c r="DR47" s="880"/>
      <c r="DS47" s="881" t="s">
        <v>1426</v>
      </c>
      <c r="DT47" s="1097" t="e">
        <f>IF(#REF!="","",#REF!)</f>
        <v>#REF!</v>
      </c>
      <c r="DU47" s="1098"/>
      <c r="DV47" s="881"/>
      <c r="DW47" s="876"/>
      <c r="DX47" s="873"/>
      <c r="DY47" s="881"/>
      <c r="DZ47" s="876"/>
      <c r="EA47" s="873"/>
      <c r="EB47" s="869"/>
      <c r="EC47" s="875" t="e">
        <f>IF(#REF!="","",#REF!)</f>
        <v>#REF!</v>
      </c>
      <c r="ED47" s="873"/>
      <c r="EE47" s="881"/>
      <c r="EF47" s="876"/>
      <c r="EG47" s="873"/>
      <c r="EH47" s="881"/>
      <c r="EI47" s="876"/>
      <c r="EJ47" s="873"/>
      <c r="EK47" s="881"/>
      <c r="EL47" s="876"/>
      <c r="EM47" s="873"/>
      <c r="EN47" s="881"/>
      <c r="EO47" s="876"/>
      <c r="EP47" s="873"/>
      <c r="EQ47" s="881"/>
      <c r="ER47" s="876"/>
      <c r="ES47" s="873"/>
      <c r="ET47" s="881" t="s">
        <v>161</v>
      </c>
      <c r="EU47" s="920" t="str">
        <f>IF(EU44="申請なし","",IF(近隣施工実績!F28="","",近隣施工実績!F28))</f>
        <v/>
      </c>
      <c r="EV47" s="921" t="str">
        <f>IF(EV44="申請なし","",IF(近隣施工実績!M28="","",近隣施工実績!M28))</f>
        <v/>
      </c>
      <c r="EW47" s="881"/>
      <c r="EX47" s="876"/>
      <c r="EY47" s="873"/>
      <c r="EZ47" s="881"/>
      <c r="FA47" s="876"/>
      <c r="FB47" s="873"/>
      <c r="FC47" s="881" t="s">
        <v>383</v>
      </c>
      <c r="FD47" s="870" t="e">
        <f>IF(#REF!="","申請なし",#REF!)</f>
        <v>#REF!</v>
      </c>
      <c r="FE47" s="873"/>
      <c r="FF47" s="881"/>
      <c r="FG47" s="876"/>
      <c r="FH47" s="873"/>
      <c r="FI47" s="881"/>
      <c r="FJ47" s="876"/>
      <c r="FK47" s="873"/>
    </row>
    <row r="48" spans="1:168" s="309" customFormat="1" ht="40.5" customHeight="1">
      <c r="B48" s="316">
        <v>5</v>
      </c>
      <c r="C48" s="899"/>
      <c r="D48" s="876"/>
      <c r="E48" s="907"/>
      <c r="F48" s="899"/>
      <c r="G48" s="876"/>
      <c r="H48" s="907"/>
      <c r="I48" s="869" t="s">
        <v>157</v>
      </c>
      <c r="J48" s="870" t="str">
        <f>IF(J44="申請なし","",IF(同種工事施工実績!F22="","",同種工事施工実績!F22))</f>
        <v/>
      </c>
      <c r="K48" s="871" t="str">
        <f>IF(K44="申請なし","",IF(同種工事施工実績!M22="","",同種工事施工実績!M22))</f>
        <v/>
      </c>
      <c r="L48" s="872" t="e">
        <f>IF(OR(M34="有",M45=""),"","建設工事の種類")</f>
        <v>#REF!</v>
      </c>
      <c r="M48" s="870" t="e">
        <f>IF(M45="","",IF(#REF!="","",#REF!))</f>
        <v>#REF!</v>
      </c>
      <c r="N48" s="873"/>
      <c r="O48" s="874" t="str">
        <f>IF(OR('優良工事表彰 (JV) '!B19="",'優良工事表彰 (JV) '!N18=""),"",'優良工事表彰 (JV) '!B19)</f>
        <v/>
      </c>
      <c r="P48" s="875" t="str">
        <f>IF('優良工事表彰 (JV) '!B18="","",'優良工事表彰 (JV) '!B18)</f>
        <v/>
      </c>
      <c r="Q48" s="874" t="str">
        <f>IF('優良工事表彰 (JV) '!N18="","",'優良工事表彰 (JV) '!N18)</f>
        <v/>
      </c>
      <c r="R48" s="881"/>
      <c r="S48" s="876"/>
      <c r="T48" s="873"/>
      <c r="U48" s="881"/>
      <c r="V48" s="876"/>
      <c r="W48" s="873"/>
      <c r="X48" s="881"/>
      <c r="Y48" s="876"/>
      <c r="Z48" s="873"/>
      <c r="AA48" s="869" t="s">
        <v>511</v>
      </c>
      <c r="AB48" s="892" t="str">
        <f>IF(OR(AA34="配置なし",AB44="申請なし"),"",IF(同種工事施工経験!G24="","",同種工事施工経験!F24&amp;同種工事施工経験!G24&amp;同種工事施工経験!H24&amp;同種工事施工経験!I24&amp;同種工事施工経験!J24&amp;同種工事施工経験!K24&amp;同種工事施工経験!L24&amp;"～"))&amp;IF(OR(AA34="配置なし",AB44="申請なし"),"",IF(同種工事施工経験!G25="","",同種工事施工経験!F25&amp;同種工事施工経験!G25&amp;同種工事施工経験!H25&amp;同種工事施工経験!I25&amp;同種工事施工経験!J25&amp;同種工事施工経験!K25&amp;同種工事施工経験!L25))</f>
        <v/>
      </c>
      <c r="AC48" s="922" t="str">
        <f>IF(OR(AA34="配置なし",AC44="申請なし"),"",IF(同種工事施工経験!N24="","",同種工事施工経験!M24&amp;同種工事施工経験!N24&amp;同種工事施工経験!O24&amp;同種工事施工経験!P24&amp;同種工事施工経験!Q24&amp;同種工事施工経験!R24&amp;同種工事施工経験!S24&amp;"～"))&amp;IF(OR(AA34="配置なし",AC44="申請なし"),"",IF(同種工事施工経験!N25="","",同種工事施工経験!M25&amp;同種工事施工経験!N25&amp;同種工事施工経験!O25&amp;同種工事施工経験!P25&amp;同種工事施工経験!Q25&amp;同種工事施工経験!R25&amp;同種工事施工経験!S25))</f>
        <v/>
      </c>
      <c r="AD48" s="872" t="str">
        <f>IF(OR(AD34="配置なし",AE45=""),"","建設工事の種類")</f>
        <v/>
      </c>
      <c r="AE48" s="870" t="str">
        <f>IF(OR(AD34="配置なし",AE45=""),"",IF(優秀技術者表彰!F20="","",優秀技術者表彰!F20))</f>
        <v/>
      </c>
      <c r="AF48" s="873"/>
      <c r="AG48" s="880"/>
      <c r="AH48" s="876"/>
      <c r="AI48" s="907"/>
      <c r="AJ48" s="881"/>
      <c r="AK48" s="876"/>
      <c r="AL48" s="873"/>
      <c r="AM48" s="881"/>
      <c r="AN48" s="876"/>
      <c r="AO48" s="873"/>
      <c r="AP48" s="881"/>
      <c r="AQ48" s="876"/>
      <c r="AR48" s="873"/>
      <c r="AS48" s="882" t="s">
        <v>511</v>
      </c>
      <c r="AT48" s="889" t="str">
        <f>IF(OR(AS34="配置なし",AT44="申請なし"),"",IF(OR(同種工事施工経験!G164="",同種工事施工経験!G164="○"),"",同種工事施工経験!F164&amp;同種工事施工経験!G164&amp;同種工事施工経験!H164&amp;同種工事施工経験!I164&amp;同種工事施工経験!J164&amp;同種工事施工経験!K164&amp;同種工事施工経験!L164&amp;"～"))&amp;IF(OR(AS34="配置なし",AT44="申請なし"),"",IF(同種工事施工経験!G165="","",同種工事施工経験!F165&amp;同種工事施工経験!G165&amp;同種工事施工経験!H165&amp;同種工事施工経験!I165&amp;同種工事施工経験!J165&amp;同種工事施工経験!K165&amp;同種工事施工経験!L165))</f>
        <v/>
      </c>
      <c r="AU48" s="890" t="str">
        <f>IF(OR(AS34="配置なし",AU44="申請なし"),"",IF(同種工事施工経験!N164="","",同種工事施工経験!M164&amp;同種工事施工経験!N164&amp;同種工事施工経験!O164&amp;同種工事施工経験!P164&amp;同種工事施工経験!Q164&amp;同種工事施工経験!R164&amp;同種工事施工経験!S164&amp;"～"))&amp;IF(OR(AS34="配置なし",AU44="申請なし"),"",IF(同種工事施工経験!N165="","",同種工事施工経験!M165&amp;同種工事施工経験!N165&amp;同種工事施工経験!O165&amp;同種工事施工経験!P165&amp;同種工事施工経験!Q165&amp;同種工事施工経験!R165&amp;同種工事施工経験!S165))</f>
        <v/>
      </c>
      <c r="AV48" s="872" t="str">
        <f>IF(OR(AV34="配置なし",AW45=""),"","建設工事の種類")</f>
        <v/>
      </c>
      <c r="AW48" s="870" t="str">
        <f>IF(OR(AV34="配置なし",AW45=""),"",IF(優秀技術者表彰!F29="","",優秀技術者表彰!F29))</f>
        <v/>
      </c>
      <c r="AX48" s="873"/>
      <c r="AY48" s="899"/>
      <c r="AZ48" s="876"/>
      <c r="BA48" s="907"/>
      <c r="BB48" s="881"/>
      <c r="BC48" s="876"/>
      <c r="BD48" s="873"/>
      <c r="BE48" s="881"/>
      <c r="BF48" s="876"/>
      <c r="BG48" s="873"/>
      <c r="BH48" s="881"/>
      <c r="BI48" s="876"/>
      <c r="BJ48" s="873"/>
      <c r="BK48" s="882" t="s">
        <v>511</v>
      </c>
      <c r="BL48" s="892" t="str">
        <f>IF(OR(BK34="配置なし",BL44="申請なし"),"",IF(同種工事施工経験!G217="","",同種工事施工経験!F217&amp;同種工事施工経験!G217&amp;同種工事施工経験!H217&amp;同種工事施工経験!I217&amp;同種工事施工経験!J217&amp;同種工事施工経験!K217&amp;同種工事施工経験!L217&amp;"～"))&amp;IF(OR(BK34="配置なし",BL44="申請なし"),"",IF(同種工事施工経験!G218="","",同種工事施工経験!F218&amp;同種工事施工経験!G218&amp;同種工事施工経験!H218&amp;同種工事施工経験!I218&amp;同種工事施工経験!J218&amp;同種工事施工経験!K218&amp;同種工事施工経験!L218))</f>
        <v/>
      </c>
      <c r="BM48" s="922" t="str">
        <f>IF(OR(BK34="配置なし",BM44="申請なし"),"",IF(同種工事施工経験!N217="","",同種工事施工経験!M217&amp;同種工事施工経験!N217&amp;同種工事施工経験!O217&amp;同種工事施工経験!P217&amp;同種工事施工経験!Q217&amp;同種工事施工経験!R217&amp;同種工事施工経験!S217&amp;"～"))&amp;IF(OR(BK34="配置なし",BM44="申請なし"),"",IF(同種工事施工経験!N218="","",同種工事施工経験!M218&amp;同種工事施工経験!N218&amp;同種工事施工経験!O218&amp;同種工事施工経験!P218&amp;同種工事施工経験!Q218&amp;同種工事施工経験!R218&amp;同種工事施工経験!S218))</f>
        <v/>
      </c>
      <c r="BN48" s="872" t="str">
        <f>IF(OR(BN34="配置なし",BO45=""),"","建設工事の種類")</f>
        <v/>
      </c>
      <c r="BO48" s="870" t="str">
        <f>IF(OR(BN34="配置なし",BO45=""),"",IF(優秀技術者表彰!F38="","",優秀技術者表彰!F38))</f>
        <v/>
      </c>
      <c r="BP48" s="873"/>
      <c r="BQ48" s="881"/>
      <c r="BR48" s="876"/>
      <c r="BS48" s="907"/>
      <c r="BT48" s="881"/>
      <c r="BU48" s="876"/>
      <c r="BV48" s="873"/>
      <c r="BW48" s="881"/>
      <c r="BX48" s="876"/>
      <c r="BY48" s="873"/>
      <c r="BZ48" s="881"/>
      <c r="CA48" s="895"/>
      <c r="CB48" s="912"/>
      <c r="CC48" s="881"/>
      <c r="CD48" s="883"/>
      <c r="CE48" s="884"/>
      <c r="CF48" s="881"/>
      <c r="CG48" s="876"/>
      <c r="CH48" s="873"/>
      <c r="CI48" s="881"/>
      <c r="CJ48" s="895"/>
      <c r="CK48" s="912"/>
      <c r="CL48" s="881"/>
      <c r="CM48" s="883"/>
      <c r="CN48" s="884"/>
      <c r="CO48" s="899" t="s">
        <v>275</v>
      </c>
      <c r="CP48" s="889" t="e">
        <f>IF(#REF!="","",#REF!)</f>
        <v>#REF!</v>
      </c>
      <c r="CQ48" s="890" t="e">
        <f>IF(#REF!="","",#REF!)</f>
        <v>#REF!</v>
      </c>
      <c r="CR48" s="899" t="s">
        <v>275</v>
      </c>
      <c r="CS48" s="889" t="e">
        <f>IF(#REF!="","",#REF!)</f>
        <v>#REF!</v>
      </c>
      <c r="CT48" s="913" t="e">
        <f>IF(#REF!="","",#REF!)</f>
        <v>#REF!</v>
      </c>
      <c r="CU48" s="899" t="s">
        <v>275</v>
      </c>
      <c r="CV48" s="889" t="e">
        <f>IF(#REF!="","",#REF!)</f>
        <v>#REF!</v>
      </c>
      <c r="CW48" s="890" t="e">
        <f>IF(#REF!="","",#REF!)</f>
        <v>#REF!</v>
      </c>
      <c r="CX48" s="881" t="s">
        <v>274</v>
      </c>
      <c r="CY48" s="889" t="e">
        <f>IF(#REF!="","",#REF!)</f>
        <v>#REF!</v>
      </c>
      <c r="CZ48" s="890" t="e">
        <f>IF(#REF!="","",#REF!)</f>
        <v>#REF!</v>
      </c>
      <c r="DA48" s="902" t="e">
        <f>IF(AND(DB46="",DC46=""),"","従業員数")</f>
        <v>#REF!</v>
      </c>
      <c r="DB48" s="914" t="e">
        <f>IF(DB46="","",IF(#REF!="","",#REF!))</f>
        <v>#REF!</v>
      </c>
      <c r="DC48" s="915" t="e">
        <f>IF(DC46="","",IF(#REF!="","",#REF!))</f>
        <v>#REF!</v>
      </c>
      <c r="DD48" s="923" t="s">
        <v>242</v>
      </c>
      <c r="DE48" s="914" t="str">
        <f>IF('ボランティア (JV)'!O12="","",'ボランティア (JV)'!O12)</f>
        <v/>
      </c>
      <c r="DF48" s="915" t="str">
        <f>IF('ボランティア (JV)'!N22="","",'ボランティア (JV)'!N22)</f>
        <v/>
      </c>
      <c r="DG48" s="916" t="str">
        <f>'障がい者雇用（第1G用）'!M47</f>
        <v>法定雇用義務なし</v>
      </c>
      <c r="DH48" s="917" t="str">
        <f>'障がい者雇用（第2G用）'!M47</f>
        <v>法定雇用義務なし</v>
      </c>
      <c r="DI48" s="918"/>
      <c r="DJ48" s="905"/>
      <c r="DK48" s="876"/>
      <c r="DL48" s="919"/>
      <c r="DM48" s="881"/>
      <c r="DN48" s="876"/>
      <c r="DO48" s="873"/>
      <c r="DP48" s="880"/>
      <c r="DQ48" s="880"/>
      <c r="DR48" s="880"/>
      <c r="DS48" s="881" t="s">
        <v>1427</v>
      </c>
      <c r="DT48" s="1097" t="e">
        <f>IF(#REF!="","",#REF!)</f>
        <v>#REF!</v>
      </c>
      <c r="DU48" s="1098"/>
      <c r="DV48" s="881"/>
      <c r="DW48" s="876"/>
      <c r="DX48" s="873"/>
      <c r="DY48" s="881"/>
      <c r="DZ48" s="876"/>
      <c r="EA48" s="873"/>
      <c r="EB48" s="881" t="s">
        <v>647</v>
      </c>
      <c r="EC48" s="875" t="e">
        <f>IF(#REF!="","",#REF!)</f>
        <v>#REF!</v>
      </c>
      <c r="ED48" s="871" t="e">
        <f>IF(#REF!="","",#REF!)</f>
        <v>#REF!</v>
      </c>
      <c r="EE48" s="881"/>
      <c r="EF48" s="876"/>
      <c r="EG48" s="873"/>
      <c r="EH48" s="881"/>
      <c r="EI48" s="876"/>
      <c r="EJ48" s="873"/>
      <c r="EK48" s="881"/>
      <c r="EL48" s="876"/>
      <c r="EM48" s="873"/>
      <c r="EN48" s="881"/>
      <c r="EO48" s="876"/>
      <c r="EP48" s="873"/>
      <c r="EQ48" s="881"/>
      <c r="ER48" s="876"/>
      <c r="ES48" s="873"/>
      <c r="ET48" s="881" t="s">
        <v>271</v>
      </c>
      <c r="EU48" s="889" t="str">
        <f>IF(EU44="申請なし","",IF(近隣施工実績!G29="","",近隣施工実績!F29&amp;近隣施工実績!G29&amp;近隣施工実績!H29&amp;近隣施工実績!I29&amp;近隣施工実績!J29&amp;近隣施工実績!K29&amp;近隣施工実績!L29&amp;"～"))</f>
        <v/>
      </c>
      <c r="EV48" s="890" t="str">
        <f>IF(EV44="申請なし","",IF(近隣施工実績!N29="","",近隣施工実績!M29&amp;近隣施工実績!N29&amp;近隣施工実績!O29&amp;近隣施工実績!P29&amp;近隣施工実績!Q29&amp;近隣施工実績!R29&amp;近隣施工実績!S29&amp;"～"))</f>
        <v/>
      </c>
      <c r="EW48" s="881"/>
      <c r="EX48" s="876"/>
      <c r="EY48" s="873"/>
      <c r="EZ48" s="881"/>
      <c r="FA48" s="876"/>
      <c r="FB48" s="873"/>
      <c r="FC48" s="881" t="s">
        <v>377</v>
      </c>
      <c r="FD48" s="870" t="e">
        <f>IF(FD47="申請なし","",IF(#REF!="","",#REF!))</f>
        <v>#REF!</v>
      </c>
      <c r="FE48" s="873"/>
      <c r="FF48" s="881"/>
      <c r="FG48" s="876"/>
      <c r="FH48" s="873"/>
      <c r="FI48" s="881"/>
      <c r="FJ48" s="876"/>
      <c r="FK48" s="873"/>
    </row>
    <row r="49" spans="1:167" s="309" customFormat="1" ht="40.5" customHeight="1">
      <c r="B49" s="316">
        <v>6</v>
      </c>
      <c r="C49" s="899"/>
      <c r="D49" s="876"/>
      <c r="E49" s="907"/>
      <c r="F49" s="899"/>
      <c r="G49" s="876"/>
      <c r="H49" s="907"/>
      <c r="I49" s="869" t="s">
        <v>161</v>
      </c>
      <c r="J49" s="924" t="str">
        <f>IF(J44="申請なし","",IF(同種工事施工実績!F24="","",同種工事施工実績!F24))</f>
        <v/>
      </c>
      <c r="K49" s="925" t="str">
        <f>IF(K44="申請なし","",IF(同種工事施工実績!M24="","",同種工事施工実績!M24))</f>
        <v/>
      </c>
      <c r="L49" s="881"/>
      <c r="M49" s="876"/>
      <c r="N49" s="891"/>
      <c r="O49" s="874" t="str">
        <f>IF(OR('優良工事表彰 (JV) '!B21="",'優良工事表彰 (JV) '!N20=""),"",'優良工事表彰 (JV) '!B21)</f>
        <v/>
      </c>
      <c r="P49" s="875" t="str">
        <f>IF('優良工事表彰 (JV) '!B20="","",'優良工事表彰 (JV) '!B20)</f>
        <v/>
      </c>
      <c r="Q49" s="874" t="str">
        <f>IF('優良工事表彰 (JV) '!N20="","",'優良工事表彰 (JV) '!N20)</f>
        <v/>
      </c>
      <c r="R49" s="881"/>
      <c r="S49" s="876"/>
      <c r="T49" s="873"/>
      <c r="U49" s="881"/>
      <c r="V49" s="876"/>
      <c r="W49" s="873"/>
      <c r="X49" s="881"/>
      <c r="Y49" s="876"/>
      <c r="Z49" s="873"/>
      <c r="AA49" s="869" t="s">
        <v>1181</v>
      </c>
      <c r="AB49" s="892" t="str">
        <f>IF(OR(AA34="配置なし",AB44="申請なし"),"",IF(同種工事施工経験!G26="","",同種工事施工経験!F26&amp;同種工事施工経験!G26&amp;同種工事施工経験!H26&amp;同種工事施工経験!I26&amp;同種工事施工経験!J26&amp;同種工事施工経験!K26&amp;同種工事施工経験!L26&amp;"～"))&amp;IF(OR(AA34="配置なし",AB44="申請なし"),"",IF(同種工事施工経験!G27="","",同種工事施工経験!F27&amp;同種工事施工経験!G27&amp;同種工事施工経験!H27&amp;同種工事施工経験!I27&amp;同種工事施工経験!J27&amp;同種工事施工経験!K27&amp;同種工事施工経験!L27))</f>
        <v/>
      </c>
      <c r="AC49" s="922" t="str">
        <f>IF(OR(AA34="配置なし",AC44="申請なし"),"",IF(同種工事施工経験!N26="","",同種工事施工経験!M26&amp;同種工事施工経験!N26&amp;同種工事施工経験!O26&amp;同種工事施工経験!P26&amp;同種工事施工経験!Q26&amp;同種工事施工経験!R26&amp;同種工事施工経験!S26&amp;"～"))&amp;IF(OR(AA34="配置なし",AC44="申請なし"),"",IF(同種工事施工経験!N27="","",同種工事施工経験!M27&amp;同種工事施工経験!N27&amp;同種工事施工経験!O27&amp;同種工事施工経験!P27&amp;同種工事施工経験!Q27&amp;同種工事施工経験!R27&amp;同種工事施工経験!S27))</f>
        <v/>
      </c>
      <c r="AD49" s="881"/>
      <c r="AE49" s="876"/>
      <c r="AF49" s="873"/>
      <c r="AG49" s="880"/>
      <c r="AH49" s="876"/>
      <c r="AI49" s="907"/>
      <c r="AJ49" s="881"/>
      <c r="AK49" s="876"/>
      <c r="AL49" s="873"/>
      <c r="AM49" s="881"/>
      <c r="AN49" s="876"/>
      <c r="AO49" s="873"/>
      <c r="AP49" s="881"/>
      <c r="AQ49" s="876"/>
      <c r="AR49" s="873"/>
      <c r="AS49" s="882" t="s">
        <v>1181</v>
      </c>
      <c r="AT49" s="889" t="str">
        <f>IF(OR(AS34="配置なし",AT44="申請なし"),"",IF(同種工事施工経験!G166="","",同種工事施工経験!F166&amp;同種工事施工経験!G166&amp;同種工事施工経験!H166&amp;同種工事施工経験!I166&amp;同種工事施工経験!J166&amp;同種工事施工経験!K166&amp;同種工事施工経験!L166&amp;"～"))&amp;IF(OR(AS34="配置なし",AT44="申請なし"),"",IF(同種工事施工経験!G167="","",同種工事施工経験!F167&amp;同種工事施工経験!G167&amp;同種工事施工経験!H167&amp;同種工事施工経験!I167&amp;同種工事施工経験!J167&amp;同種工事施工経験!K167&amp;同種工事施工経験!L167))</f>
        <v/>
      </c>
      <c r="AU49" s="890" t="str">
        <f>IF(OR(AS34="配置なし",AU44="申請なし"),"",IF(同種工事施工経験!N166="","",同種工事施工経験!M166&amp;同種工事施工経験!N166&amp;同種工事施工経験!O166&amp;同種工事施工経験!P166&amp;同種工事施工経験!Q166&amp;同種工事施工経験!R166&amp;同種工事施工経験!S166&amp;"～"))&amp;IF(OR(AS34="配置なし",AU44="申請なし"),"",IF(同種工事施工経験!N167="","",同種工事施工経験!M167&amp;同種工事施工経験!N167&amp;同種工事施工経験!O167&amp;同種工事施工経験!P167&amp;同種工事施工経験!Q167&amp;同種工事施工経験!R167&amp;同種工事施工経験!S167))</f>
        <v/>
      </c>
      <c r="AV49" s="881"/>
      <c r="AW49" s="876"/>
      <c r="AX49" s="873"/>
      <c r="AY49" s="899"/>
      <c r="AZ49" s="876"/>
      <c r="BA49" s="907"/>
      <c r="BB49" s="881"/>
      <c r="BC49" s="876"/>
      <c r="BD49" s="873"/>
      <c r="BE49" s="881"/>
      <c r="BF49" s="876"/>
      <c r="BG49" s="873"/>
      <c r="BH49" s="881"/>
      <c r="BI49" s="876"/>
      <c r="BJ49" s="873"/>
      <c r="BK49" s="882" t="s">
        <v>1181</v>
      </c>
      <c r="BL49" s="892" t="str">
        <f>IF(OR(BK34="配置なし",BL44="申請なし"),"",IF(同種工事施工経験!G219="","",同種工事施工経験!F219&amp;同種工事施工経験!G219&amp;同種工事施工経験!H219&amp;同種工事施工経験!I219&amp;同種工事施工経験!J219&amp;同種工事施工経験!K219&amp;同種工事施工経験!L219&amp;"～"))&amp;IF(OR(BK34="配置なし",BL44="申請なし"),"",IF(同種工事施工経験!G220="","",同種工事施工経験!F220&amp;同種工事施工経験!G220&amp;同種工事施工経験!H220&amp;同種工事施工経験!I220&amp;同種工事施工経験!J220&amp;同種工事施工経験!K220&amp;同種工事施工経験!L220))</f>
        <v/>
      </c>
      <c r="BM49" s="922" t="str">
        <f>IF(OR(BK34="配置なし",BM44="申請なし"),"",IF(同種工事施工経験!N219="","",同種工事施工経験!M219&amp;同種工事施工経験!N219&amp;同種工事施工経験!O219&amp;同種工事施工経験!P219&amp;同種工事施工経験!Q219&amp;同種工事施工経験!R219&amp;同種工事施工経験!S219&amp;"～"))&amp;IF(OR(BK34="配置なし",BM44="申請なし"),"",IF(同種工事施工経験!N220="","",同種工事施工経験!M220&amp;同種工事施工経験!N220&amp;同種工事施工経験!O220&amp;同種工事施工経験!P220&amp;同種工事施工経験!Q220&amp;同種工事施工経験!R220&amp;同種工事施工経験!S220))</f>
        <v/>
      </c>
      <c r="BN49" s="881"/>
      <c r="BO49" s="876"/>
      <c r="BP49" s="873"/>
      <c r="BQ49" s="881"/>
      <c r="BR49" s="876"/>
      <c r="BS49" s="907"/>
      <c r="BT49" s="881"/>
      <c r="BU49" s="876"/>
      <c r="BV49" s="873"/>
      <c r="BW49" s="881"/>
      <c r="BX49" s="876"/>
      <c r="BY49" s="873"/>
      <c r="BZ49" s="881"/>
      <c r="CA49" s="876"/>
      <c r="CB49" s="873"/>
      <c r="CC49" s="881" t="s">
        <v>830</v>
      </c>
      <c r="CD49" s="876"/>
      <c r="CE49" s="873"/>
      <c r="CF49" s="881"/>
      <c r="CG49" s="876"/>
      <c r="CH49" s="873"/>
      <c r="CI49" s="881"/>
      <c r="CJ49" s="876"/>
      <c r="CK49" s="873"/>
      <c r="CL49" s="881" t="s">
        <v>830</v>
      </c>
      <c r="CM49" s="876"/>
      <c r="CN49" s="873"/>
      <c r="CO49" s="926" t="s">
        <v>239</v>
      </c>
      <c r="CP49" s="870" t="e">
        <f>IF(#REF!="","",#REF!)</f>
        <v>#REF!</v>
      </c>
      <c r="CQ49" s="871" t="e">
        <f>IF(#REF!="","",#REF!)</f>
        <v>#REF!</v>
      </c>
      <c r="CR49" s="926" t="s">
        <v>239</v>
      </c>
      <c r="CS49" s="870" t="e">
        <f>IF(#REF!="","",#REF!)</f>
        <v>#REF!</v>
      </c>
      <c r="CT49" s="927" t="e">
        <f>IF(#REF!="","",#REF!)</f>
        <v>#REF!</v>
      </c>
      <c r="CU49" s="926" t="s">
        <v>239</v>
      </c>
      <c r="CV49" s="870" t="e">
        <f>IF(#REF!="","",#REF!)</f>
        <v>#REF!</v>
      </c>
      <c r="CW49" s="871" t="e">
        <f>IF(#REF!="","",#REF!)</f>
        <v>#REF!</v>
      </c>
      <c r="CX49" s="881" t="s">
        <v>275</v>
      </c>
      <c r="CY49" s="889" t="e">
        <f>IF(#REF!="","",#REF!)</f>
        <v>#REF!</v>
      </c>
      <c r="CZ49" s="890" t="e">
        <f>IF(#REF!="","",#REF!)</f>
        <v>#REF!</v>
      </c>
      <c r="DA49" s="881" t="s">
        <v>890</v>
      </c>
      <c r="DB49" s="870" t="e">
        <f>IF(DB50="","申請なし","")</f>
        <v>#REF!</v>
      </c>
      <c r="DC49" s="902" t="e">
        <f>IF(DC50="","申請なし","")</f>
        <v>#REF!</v>
      </c>
      <c r="DD49" s="881" t="s">
        <v>704</v>
      </c>
      <c r="DE49" s="914" t="str">
        <f>IF(OR(DE44="申請なし",'ボランティア (JV)'!Q12=""),"",'ボランティア (JV)'!Q12)</f>
        <v/>
      </c>
      <c r="DF49" s="915" t="str">
        <f>IF(OR(DF44="申請なし",'ボランティア (JV)'!Q22=""),"",'ボランティア (JV)'!Q22)</f>
        <v/>
      </c>
      <c r="DG49" s="928" t="str">
        <f>IF('育児・介護休業 (JV) '!E13="","",'育児・介護休業 (JV) '!E13)</f>
        <v/>
      </c>
      <c r="DH49" s="870" t="str">
        <f>IF('育児・介護休業 (JV) '!E17="","",'育児・介護休業 (JV) '!E17)</f>
        <v/>
      </c>
      <c r="DI49" s="880"/>
      <c r="DJ49" s="881"/>
      <c r="DK49" s="876"/>
      <c r="DL49" s="929"/>
      <c r="DM49" s="881"/>
      <c r="DN49" s="876"/>
      <c r="DO49" s="873"/>
      <c r="DP49" s="880"/>
      <c r="DQ49" s="880"/>
      <c r="DR49" s="880"/>
      <c r="DS49" s="881" t="s">
        <v>1428</v>
      </c>
      <c r="DT49" s="1097" t="e">
        <f>IF(#REF!="","",#REF!)</f>
        <v>#REF!</v>
      </c>
      <c r="DU49" s="1098"/>
      <c r="DV49" s="881"/>
      <c r="DW49" s="876"/>
      <c r="DX49" s="873"/>
      <c r="DY49" s="881"/>
      <c r="DZ49" s="876"/>
      <c r="EA49" s="873"/>
      <c r="EB49" s="881"/>
      <c r="EC49" s="875" t="e">
        <f>IF(#REF!="","",#REF!)</f>
        <v>#REF!</v>
      </c>
      <c r="ED49" s="873"/>
      <c r="EE49" s="881"/>
      <c r="EF49" s="876"/>
      <c r="EG49" s="873"/>
      <c r="EH49" s="881"/>
      <c r="EI49" s="876"/>
      <c r="EJ49" s="873"/>
      <c r="EK49" s="881"/>
      <c r="EL49" s="876"/>
      <c r="EM49" s="873"/>
      <c r="EN49" s="881"/>
      <c r="EO49" s="876"/>
      <c r="EP49" s="873"/>
      <c r="EQ49" s="881"/>
      <c r="ER49" s="876"/>
      <c r="ES49" s="873"/>
      <c r="ET49" s="881" t="s">
        <v>277</v>
      </c>
      <c r="EU49" s="889" t="str">
        <f>IF(EU44="申請なし","",IF(近隣施工実績!G30="","",近隣施工実績!F30&amp;近隣施工実績!G30&amp;近隣施工実績!H30&amp;近隣施工実績!I30&amp;近隣施工実績!J30&amp;近隣施工実績!K30&amp;近隣施工実績!L30))</f>
        <v/>
      </c>
      <c r="EV49" s="890" t="str">
        <f>IF(EV44="申請なし","",IF(近隣施工実績!N30="","",近隣施工実績!M30&amp;近隣施工実績!N30&amp;近隣施工実績!O30&amp;近隣施工実績!P30&amp;近隣施工実績!Q30&amp;近隣施工実績!R30&amp;近隣施工実績!S30))</f>
        <v/>
      </c>
      <c r="EW49" s="881"/>
      <c r="EX49" s="876"/>
      <c r="EY49" s="873"/>
      <c r="EZ49" s="881"/>
      <c r="FA49" s="876"/>
      <c r="FB49" s="873"/>
      <c r="FC49" s="881" t="s">
        <v>378</v>
      </c>
      <c r="FD49" s="870" t="e">
        <f>IF(FD47="申請なし","",IF(#REF!="","",#REF!))</f>
        <v>#REF!</v>
      </c>
      <c r="FE49" s="873"/>
      <c r="FF49" s="881"/>
      <c r="FG49" s="876"/>
      <c r="FH49" s="873"/>
      <c r="FI49" s="881"/>
      <c r="FJ49" s="876"/>
      <c r="FK49" s="873"/>
    </row>
    <row r="50" spans="1:167" s="309" customFormat="1" ht="40.5" customHeight="1">
      <c r="B50" s="316">
        <v>7</v>
      </c>
      <c r="C50" s="899"/>
      <c r="D50" s="876"/>
      <c r="E50" s="907"/>
      <c r="F50" s="899"/>
      <c r="G50" s="876"/>
      <c r="H50" s="907"/>
      <c r="I50" s="869" t="s">
        <v>271</v>
      </c>
      <c r="J50" s="892" t="str">
        <f>IF(J44="申請なし","",IF(同種工事施工実績!G25="","",同種工事施工実績!F25&amp;同種工事施工実績!G25&amp;同種工事施工実績!H25&amp;同種工事施工実績!I25&amp;同種工事施工実績!J25&amp;同種工事施工実績!K25&amp;同種工事施工実績!L25&amp;"～"))</f>
        <v/>
      </c>
      <c r="K50" s="922" t="str">
        <f>IF(K44="申請なし","",IF(同種工事施工実績!N25="","",同種工事施工実績!M25&amp;同種工事施工実績!N25&amp;同種工事施工実績!O25&amp;同種工事施工実績!P25&amp;同種工事施工実績!Q25&amp;同種工事施工実績!R25&amp;同種工事施工実績!S25&amp;"～"))</f>
        <v/>
      </c>
      <c r="L50" s="881"/>
      <c r="M50" s="876"/>
      <c r="N50" s="873"/>
      <c r="O50" s="874" t="str">
        <f>IF(OR('優良工事表彰 (JV) '!B23="",'優良工事表彰 (JV) '!N22=""),"",'優良工事表彰 (JV) '!B23)</f>
        <v/>
      </c>
      <c r="P50" s="875" t="str">
        <f>IF('優良工事表彰 (JV) '!B22="","",'優良工事表彰 (JV) '!B22)</f>
        <v/>
      </c>
      <c r="Q50" s="874" t="str">
        <f>IF('優良工事表彰 (JV) '!N22="","",'優良工事表彰 (JV) '!N22)</f>
        <v/>
      </c>
      <c r="R50" s="881"/>
      <c r="S50" s="876"/>
      <c r="T50" s="873"/>
      <c r="U50" s="881"/>
      <c r="V50" s="876"/>
      <c r="W50" s="873"/>
      <c r="X50" s="881"/>
      <c r="Y50" s="876"/>
      <c r="Z50" s="873"/>
      <c r="AA50" s="881" t="s">
        <v>1178</v>
      </c>
      <c r="AB50" s="892" t="str">
        <f>IF(OR(AA34="配置なし",AB44="申請なし"),"",IF(同種工事施工経験!F31="","",同種工事施工経験!F31))</f>
        <v/>
      </c>
      <c r="AC50" s="879" t="str">
        <f>IF(OR(AA34="配置なし",AC44="申請なし"),"",IF(同種工事施工経験!M31="","",同種工事施工経験!M31))</f>
        <v/>
      </c>
      <c r="AD50" s="881"/>
      <c r="AE50" s="876"/>
      <c r="AF50" s="873"/>
      <c r="AG50" s="880"/>
      <c r="AH50" s="876"/>
      <c r="AI50" s="907"/>
      <c r="AJ50" s="881"/>
      <c r="AK50" s="876"/>
      <c r="AL50" s="873"/>
      <c r="AM50" s="881"/>
      <c r="AN50" s="876"/>
      <c r="AO50" s="873"/>
      <c r="AP50" s="881"/>
      <c r="AQ50" s="876"/>
      <c r="AR50" s="873"/>
      <c r="AS50" s="899" t="s">
        <v>155</v>
      </c>
      <c r="AT50" s="889" t="str">
        <f>IF(OR(AS34="配置なし",AT44="申請なし"),"",IF(同種工事施工経験!F171="","",同種工事施工経験!F171))</f>
        <v/>
      </c>
      <c r="AU50" s="890" t="str">
        <f>IF(OR(AS34="配置なし",AU44="申請なし"),"",IF(同種工事施工経験!M171="","",同種工事施工経験!M171))</f>
        <v/>
      </c>
      <c r="AV50" s="881"/>
      <c r="AW50" s="876"/>
      <c r="AX50" s="873"/>
      <c r="AY50" s="899"/>
      <c r="AZ50" s="876"/>
      <c r="BA50" s="907"/>
      <c r="BB50" s="881"/>
      <c r="BC50" s="876"/>
      <c r="BD50" s="873"/>
      <c r="BE50" s="881"/>
      <c r="BF50" s="876"/>
      <c r="BG50" s="873"/>
      <c r="BH50" s="881"/>
      <c r="BI50" s="876"/>
      <c r="BJ50" s="873"/>
      <c r="BK50" s="899" t="s">
        <v>155</v>
      </c>
      <c r="BL50" s="892" t="str">
        <f>IF(OR(BK34="配置なし",BL44="申請なし"),"",IF(同種工事施工経験!F224="","",同種工事施工経験!F224))</f>
        <v/>
      </c>
      <c r="BM50" s="922" t="str">
        <f>IF(OR(BK34="配置なし",BM44="申請なし"),"",IF(同種工事施工経験!M224="","",同種工事施工経験!M224))</f>
        <v/>
      </c>
      <c r="BN50" s="881"/>
      <c r="BO50" s="876"/>
      <c r="BP50" s="873"/>
      <c r="BQ50" s="881"/>
      <c r="BR50" s="876"/>
      <c r="BS50" s="907"/>
      <c r="BT50" s="881"/>
      <c r="BU50" s="876"/>
      <c r="BV50" s="873"/>
      <c r="BW50" s="881"/>
      <c r="BX50" s="876"/>
      <c r="BY50" s="873"/>
      <c r="BZ50" s="881"/>
      <c r="CA50" s="895"/>
      <c r="CB50" s="912"/>
      <c r="CC50" s="885" t="s">
        <v>750</v>
      </c>
      <c r="CD50" s="877" t="e">
        <f>IF(#REF!="","",#REF!)</f>
        <v>#REF!</v>
      </c>
      <c r="CE50" s="886" t="e">
        <f>IF(#REF!="","",#REF!)</f>
        <v>#REF!</v>
      </c>
      <c r="CF50" s="881"/>
      <c r="CG50" s="876"/>
      <c r="CH50" s="873"/>
      <c r="CI50" s="881"/>
      <c r="CJ50" s="895"/>
      <c r="CK50" s="912"/>
      <c r="CL50" s="885" t="s">
        <v>750</v>
      </c>
      <c r="CM50" s="875" t="e">
        <f>IF(#REF!="","",#REF!)</f>
        <v>#REF!</v>
      </c>
      <c r="CN50" s="887" t="e">
        <f>IF(#REF!="","",#REF!)</f>
        <v>#REF!</v>
      </c>
      <c r="CO50" s="881"/>
      <c r="CP50" s="876"/>
      <c r="CQ50" s="873"/>
      <c r="CR50" s="899" t="s">
        <v>818</v>
      </c>
      <c r="CS50" s="876"/>
      <c r="CT50" s="907"/>
      <c r="CU50" s="881"/>
      <c r="CV50" s="876"/>
      <c r="CW50" s="873"/>
      <c r="CX50" s="900" t="s">
        <v>239</v>
      </c>
      <c r="CY50" s="875" t="e">
        <f>IF(#REF!="","",#REF!)</f>
        <v>#REF!</v>
      </c>
      <c r="CZ50" s="888" t="e">
        <f>IF(#REF!="","",#REF!)</f>
        <v>#REF!</v>
      </c>
      <c r="DA50" s="872" t="e">
        <f>IF(AND(DB50="",DC50=""),"","活動箇所")</f>
        <v>#REF!</v>
      </c>
      <c r="DB50" s="914" t="e">
        <f>IF(#REF!="","",#REF!)</f>
        <v>#REF!</v>
      </c>
      <c r="DC50" s="915" t="e">
        <f>IF(#REF!="","",#REF!)</f>
        <v>#REF!</v>
      </c>
      <c r="DD50" s="930" t="s">
        <v>684</v>
      </c>
      <c r="DE50" s="870" t="str">
        <f>IF(DE54="","申請なし","有")</f>
        <v>申請なし</v>
      </c>
      <c r="DF50" s="871" t="str">
        <f>IF(DF54="","申請なし","有")</f>
        <v>申請なし</v>
      </c>
      <c r="DG50" s="898" t="str">
        <f>IF('育児・介護休業 (JV) '!L13="","",'育児・介護休業 (JV) '!L13)</f>
        <v/>
      </c>
      <c r="DH50" s="870" t="str">
        <f>IF('育児・介護休業 (JV) '!L17="","",'育児・介護休業 (JV) '!L17)</f>
        <v/>
      </c>
      <c r="DI50" s="880"/>
      <c r="DJ50" s="881"/>
      <c r="DK50" s="876"/>
      <c r="DL50" s="873"/>
      <c r="DM50" s="881"/>
      <c r="DN50" s="876"/>
      <c r="DO50" s="873"/>
      <c r="DP50" s="880"/>
      <c r="DQ50" s="880"/>
      <c r="DR50" s="880"/>
      <c r="DS50" s="881" t="s">
        <v>1429</v>
      </c>
      <c r="DT50" s="1097" t="e">
        <f>IF(#REF!="","",#REF!)</f>
        <v>#REF!</v>
      </c>
      <c r="DU50" s="1099"/>
      <c r="DV50" s="881"/>
      <c r="DW50" s="876"/>
      <c r="DX50" s="873"/>
      <c r="DY50" s="881"/>
      <c r="DZ50" s="876"/>
      <c r="EA50" s="873"/>
      <c r="EB50" s="881"/>
      <c r="EC50" s="829"/>
      <c r="ED50" s="873"/>
      <c r="EE50" s="881"/>
      <c r="EF50" s="876"/>
      <c r="EG50" s="873"/>
      <c r="EH50" s="881"/>
      <c r="EI50" s="876"/>
      <c r="EJ50" s="873"/>
      <c r="EK50" s="881"/>
      <c r="EL50" s="876"/>
      <c r="EM50" s="873"/>
      <c r="EN50" s="881"/>
      <c r="EO50" s="876"/>
      <c r="EP50" s="873"/>
      <c r="EQ50" s="881"/>
      <c r="ER50" s="876"/>
      <c r="ES50" s="873"/>
      <c r="ET50" s="881" t="s">
        <v>273</v>
      </c>
      <c r="EU50" s="870" t="str">
        <f>IF(EU44="申請なし","",IF(近隣施工実績!F33="","",近隣施工実績!F33))</f>
        <v/>
      </c>
      <c r="EV50" s="871" t="str">
        <f>IF(EV44="申請なし","",IF(近隣施工実績!M33="","",近隣施工実績!M33))</f>
        <v/>
      </c>
      <c r="EW50" s="881"/>
      <c r="EX50" s="876"/>
      <c r="EY50" s="873"/>
      <c r="EZ50" s="881"/>
      <c r="FA50" s="876"/>
      <c r="FB50" s="873"/>
      <c r="FC50" s="881"/>
      <c r="FD50" s="876"/>
      <c r="FE50" s="873"/>
      <c r="FF50" s="881"/>
      <c r="FG50" s="876"/>
      <c r="FH50" s="873"/>
      <c r="FI50" s="881"/>
      <c r="FJ50" s="876"/>
      <c r="FK50" s="873"/>
    </row>
    <row r="51" spans="1:167" s="309" customFormat="1" ht="40.5" customHeight="1">
      <c r="B51" s="316">
        <v>8</v>
      </c>
      <c r="C51" s="899"/>
      <c r="D51" s="876"/>
      <c r="E51" s="907"/>
      <c r="F51" s="899"/>
      <c r="G51" s="876"/>
      <c r="H51" s="907"/>
      <c r="I51" s="869" t="s">
        <v>272</v>
      </c>
      <c r="J51" s="892" t="str">
        <f>IF(J44="申請なし","",IF(同種工事施工実績!G26="","",同種工事施工実績!F26&amp;同種工事施工実績!G26&amp;同種工事施工実績!H26&amp;同種工事施工実績!I26&amp;同種工事施工実績!J26&amp;同種工事施工実績!K26&amp;同種工事施工実績!L26))</f>
        <v/>
      </c>
      <c r="K51" s="922" t="str">
        <f>IF(K44="申請なし","",IF(同種工事施工実績!N26="","",同種工事施工実績!M26&amp;同種工事施工実績!N26&amp;同種工事施工実績!O26&amp;同種工事施工実績!P26&amp;同種工事施工実績!Q26&amp;同種工事施工実績!R26&amp;同種工事施工実績!S26))</f>
        <v/>
      </c>
      <c r="L51" s="881"/>
      <c r="M51" s="876"/>
      <c r="N51" s="873"/>
      <c r="O51" s="874" t="str">
        <f>IF(OR('優良工事表彰 (JV) '!B25="",'優良工事表彰 (JV) '!N24=""),"",'優良工事表彰 (JV) '!B25)</f>
        <v/>
      </c>
      <c r="P51" s="875" t="str">
        <f>IF('優良工事表彰 (JV) '!B24="","",'優良工事表彰 (JV) '!B24)</f>
        <v/>
      </c>
      <c r="Q51" s="874" t="str">
        <f>IF('優良工事表彰 (JV) '!N24="","",'優良工事表彰 (JV) '!N24)</f>
        <v/>
      </c>
      <c r="R51" s="881"/>
      <c r="S51" s="876"/>
      <c r="T51" s="873"/>
      <c r="U51" s="881"/>
      <c r="V51" s="876"/>
      <c r="W51" s="873"/>
      <c r="X51" s="881"/>
      <c r="Y51" s="876"/>
      <c r="Z51" s="873"/>
      <c r="AA51" s="881" t="s">
        <v>1179</v>
      </c>
      <c r="AB51" s="892" t="str">
        <f>IF(OR(AA34="配置なし",AB44="申請なし"),"",IF(同種工事施工経験!F32="","",同種工事施工経験!F32))</f>
        <v/>
      </c>
      <c r="AC51" s="879" t="str">
        <f>IF(OR(AA34="配置なし",AC44="申請なし"),"",IF(同種工事施工経験!M32="","",同種工事施工経験!M32))</f>
        <v/>
      </c>
      <c r="AD51" s="881"/>
      <c r="AE51" s="876"/>
      <c r="AF51" s="873"/>
      <c r="AG51" s="880"/>
      <c r="AH51" s="876"/>
      <c r="AI51" s="907"/>
      <c r="AJ51" s="881"/>
      <c r="AK51" s="876"/>
      <c r="AL51" s="873"/>
      <c r="AM51" s="881"/>
      <c r="AN51" s="876"/>
      <c r="AO51" s="873"/>
      <c r="AP51" s="881"/>
      <c r="AQ51" s="876"/>
      <c r="AR51" s="873"/>
      <c r="AS51" s="899" t="s">
        <v>216</v>
      </c>
      <c r="AT51" s="889" t="str">
        <f>IF(OR(AS34="配置なし",AT44="申請なし"),"",IF(同種工事施工経験!F172="","",同種工事施工経験!F172))</f>
        <v/>
      </c>
      <c r="AU51" s="890" t="str">
        <f>IF(OR(AS34="配置なし",AU44="申請なし"),"",IF(同種工事施工経験!M172="","",同種工事施工経験!M172))</f>
        <v/>
      </c>
      <c r="AV51" s="881"/>
      <c r="AW51" s="876"/>
      <c r="AX51" s="873"/>
      <c r="AY51" s="899"/>
      <c r="AZ51" s="876"/>
      <c r="BA51" s="907"/>
      <c r="BB51" s="881"/>
      <c r="BC51" s="876"/>
      <c r="BD51" s="873"/>
      <c r="BE51" s="881"/>
      <c r="BF51" s="876"/>
      <c r="BG51" s="873"/>
      <c r="BH51" s="881"/>
      <c r="BI51" s="876"/>
      <c r="BJ51" s="873"/>
      <c r="BK51" s="899" t="s">
        <v>216</v>
      </c>
      <c r="BL51" s="892" t="str">
        <f>IF(OR(BK34="配置なし",BL44="申請なし"),"",IF(同種工事施工経験!F225="","",同種工事施工経験!F225))</f>
        <v/>
      </c>
      <c r="BM51" s="922" t="str">
        <f>IF(OR(BK34="配置なし",BM44="申請なし"),"",IF(同種工事施工経験!M225="","",同種工事施工経験!M225))</f>
        <v/>
      </c>
      <c r="BN51" s="881"/>
      <c r="BO51" s="876"/>
      <c r="BP51" s="873"/>
      <c r="BQ51" s="881"/>
      <c r="BR51" s="876"/>
      <c r="BS51" s="907"/>
      <c r="BT51" s="881"/>
      <c r="BU51" s="876"/>
      <c r="BV51" s="873"/>
      <c r="BW51" s="881"/>
      <c r="BX51" s="876"/>
      <c r="BY51" s="873"/>
      <c r="BZ51" s="881"/>
      <c r="CA51" s="876"/>
      <c r="CB51" s="873"/>
      <c r="CC51" s="900" t="s">
        <v>532</v>
      </c>
      <c r="CD51" s="901" t="e">
        <f>IF(#REF!="","",#REF!)</f>
        <v>#REF!</v>
      </c>
      <c r="CE51" s="873"/>
      <c r="CF51" s="881"/>
      <c r="CG51" s="876"/>
      <c r="CH51" s="873"/>
      <c r="CI51" s="881"/>
      <c r="CJ51" s="876"/>
      <c r="CK51" s="873"/>
      <c r="CL51" s="900" t="s">
        <v>532</v>
      </c>
      <c r="CM51" s="901" t="e">
        <f>IF(#REF!="","",#REF!)</f>
        <v>#REF!</v>
      </c>
      <c r="CN51" s="873"/>
      <c r="CO51" s="881"/>
      <c r="CP51" s="876"/>
      <c r="CQ51" s="873"/>
      <c r="CR51" s="899" t="s">
        <v>817</v>
      </c>
      <c r="CS51" s="870" t="e">
        <f>IF(#REF!="","申請なし",#REF!)</f>
        <v>#REF!</v>
      </c>
      <c r="CT51" s="927" t="e">
        <f>IF(#REF!="","申請なし",#REF!)</f>
        <v>#REF!</v>
      </c>
      <c r="CU51" s="881"/>
      <c r="CV51" s="876"/>
      <c r="CW51" s="873"/>
      <c r="CX51" s="881" t="s">
        <v>818</v>
      </c>
      <c r="CY51" s="931"/>
      <c r="CZ51" s="932"/>
      <c r="DA51" s="872" t="e">
        <f>IF(AND(DB50="",DC50=""),"","参加人数")</f>
        <v>#REF!</v>
      </c>
      <c r="DB51" s="914" t="e">
        <f>IF(DB50="","",IF(#REF!="","",#REF!))</f>
        <v>#REF!</v>
      </c>
      <c r="DC51" s="915" t="e">
        <f>IF(DC50="","",IF(#REF!="","",#REF!))</f>
        <v>#REF!</v>
      </c>
      <c r="DD51" s="881" t="s">
        <v>851</v>
      </c>
      <c r="DE51" s="889" t="str">
        <f>IF('ボランティア (JV)'!C15="","",'ボランティア (JV)'!C15)</f>
        <v/>
      </c>
      <c r="DF51" s="891"/>
      <c r="DG51" s="880"/>
      <c r="DH51" s="876"/>
      <c r="DI51" s="880"/>
      <c r="DJ51" s="923"/>
      <c r="DK51" s="876"/>
      <c r="DL51" s="873"/>
      <c r="DM51" s="881"/>
      <c r="DN51" s="876"/>
      <c r="DO51" s="873"/>
      <c r="DP51" s="880"/>
      <c r="DQ51" s="880"/>
      <c r="DR51" s="880"/>
      <c r="DS51" s="881" t="s">
        <v>1430</v>
      </c>
      <c r="DT51" s="1097" t="e">
        <f>IF(#REF!="","",#REF!)</f>
        <v>#REF!</v>
      </c>
      <c r="DU51" s="876"/>
      <c r="DV51" s="923"/>
      <c r="DW51" s="933"/>
      <c r="DX51" s="891"/>
      <c r="DY51" s="881"/>
      <c r="DZ51" s="876"/>
      <c r="EA51" s="873"/>
      <c r="EB51" s="881"/>
      <c r="EC51" s="931"/>
      <c r="ED51" s="873"/>
      <c r="EE51" s="881"/>
      <c r="EF51" s="876"/>
      <c r="EG51" s="873"/>
      <c r="EH51" s="881"/>
      <c r="EI51" s="876"/>
      <c r="EJ51" s="873"/>
      <c r="EK51" s="881"/>
      <c r="EL51" s="876"/>
      <c r="EM51" s="873"/>
      <c r="EN51" s="881"/>
      <c r="EO51" s="876"/>
      <c r="EP51" s="873"/>
      <c r="EQ51" s="881"/>
      <c r="ER51" s="876"/>
      <c r="ES51" s="873"/>
      <c r="ET51" s="881" t="s">
        <v>524</v>
      </c>
      <c r="EU51" s="870" t="str">
        <f>IF(EU44="申請なし","",IF(近隣施工実績!F31="","",近隣施工実績!F31))</f>
        <v/>
      </c>
      <c r="EV51" s="871" t="str">
        <f>IF(EV44="申請なし","",IF(近隣施工実績!M31="","",近隣施工実績!M31))</f>
        <v/>
      </c>
      <c r="EW51" s="881"/>
      <c r="EX51" s="876"/>
      <c r="EY51" s="873"/>
      <c r="EZ51" s="881"/>
      <c r="FA51" s="876"/>
      <c r="FB51" s="873"/>
      <c r="FC51" s="881"/>
      <c r="FD51" s="876"/>
      <c r="FE51" s="873"/>
      <c r="FF51" s="881"/>
      <c r="FG51" s="876"/>
      <c r="FH51" s="873"/>
      <c r="FI51" s="881"/>
      <c r="FJ51" s="876"/>
      <c r="FK51" s="873"/>
    </row>
    <row r="52" spans="1:167" s="309" customFormat="1" ht="21.75" customHeight="1">
      <c r="B52" s="316">
        <v>9</v>
      </c>
      <c r="C52" s="899"/>
      <c r="D52" s="876"/>
      <c r="E52" s="907"/>
      <c r="F52" s="899"/>
      <c r="G52" s="876"/>
      <c r="H52" s="907"/>
      <c r="I52" s="869" t="s">
        <v>158</v>
      </c>
      <c r="J52" s="878" t="str">
        <f>IF(J44="申請なし","",IF(同種工事施工実績!F30="","",同種工事施工実績!F30))</f>
        <v/>
      </c>
      <c r="K52" s="879" t="str">
        <f>IF(K44="申請なし","",IF(同種工事施工実績!M30="","",同種工事施工実績!M30))</f>
        <v/>
      </c>
      <c r="L52" s="881"/>
      <c r="M52" s="895"/>
      <c r="N52" s="873"/>
      <c r="O52" s="874" t="str">
        <f>IF(OR('優良工事表彰 (JV) '!B27="",'優良工事表彰 (JV) '!N26=""),"",'優良工事表彰 (JV) '!B27)</f>
        <v/>
      </c>
      <c r="P52" s="875" t="str">
        <f>IF('優良工事表彰 (JV) '!B26="","",'優良工事表彰 (JV) '!B26)</f>
        <v/>
      </c>
      <c r="Q52" s="874" t="str">
        <f>IF('優良工事表彰 (JV) '!N26="","",'優良工事表彰 (JV) '!N26)</f>
        <v/>
      </c>
      <c r="R52" s="881"/>
      <c r="S52" s="876"/>
      <c r="T52" s="873"/>
      <c r="U52" s="881"/>
      <c r="V52" s="876"/>
      <c r="W52" s="873"/>
      <c r="X52" s="881"/>
      <c r="Y52" s="876"/>
      <c r="Z52" s="873"/>
      <c r="AA52" s="881" t="s">
        <v>234</v>
      </c>
      <c r="AB52" s="878" t="str">
        <f>IF(OR(AA34="配置なし",AB44="申請なし"),"",IF(同種工事施工経験!F28="","",同種工事施工経験!F28))</f>
        <v/>
      </c>
      <c r="AC52" s="879" t="str">
        <f>IF(OR(AA34="配置なし",AC44="申請なし"),"",IF(同種工事施工経験!M28="","",同種工事施工経験!M28))</f>
        <v/>
      </c>
      <c r="AD52" s="881"/>
      <c r="AE52" s="876"/>
      <c r="AF52" s="873"/>
      <c r="AG52" s="880"/>
      <c r="AH52" s="876"/>
      <c r="AI52" s="907"/>
      <c r="AJ52" s="881"/>
      <c r="AK52" s="876"/>
      <c r="AL52" s="873"/>
      <c r="AM52" s="881"/>
      <c r="AN52" s="876"/>
      <c r="AO52" s="873"/>
      <c r="AP52" s="881"/>
      <c r="AQ52" s="876"/>
      <c r="AR52" s="873"/>
      <c r="AS52" s="899" t="s">
        <v>162</v>
      </c>
      <c r="AT52" s="870" t="str">
        <f>IF(OR(AS34="配置なし",AT44="申請なし"),"",IF(同種工事施工経験!F168="","",同種工事施工経験!F168))</f>
        <v/>
      </c>
      <c r="AU52" s="871" t="str">
        <f>IF(OR(AS34="配置なし",AU44="申請なし"),"",IF(同種工事施工経験!M168="","",同種工事施工経験!M168))</f>
        <v/>
      </c>
      <c r="AV52" s="881"/>
      <c r="AW52" s="876"/>
      <c r="AX52" s="873"/>
      <c r="AY52" s="899"/>
      <c r="AZ52" s="876"/>
      <c r="BA52" s="907"/>
      <c r="BB52" s="881"/>
      <c r="BC52" s="876"/>
      <c r="BD52" s="873"/>
      <c r="BE52" s="881"/>
      <c r="BF52" s="876"/>
      <c r="BG52" s="873"/>
      <c r="BH52" s="881"/>
      <c r="BI52" s="876"/>
      <c r="BJ52" s="873"/>
      <c r="BK52" s="899" t="s">
        <v>162</v>
      </c>
      <c r="BL52" s="878" t="str">
        <f>IF(OR(BK34="配置なし",BL44="申請なし"),"",IF(同種工事施工経験!F221="","",同種工事施工経験!F221))</f>
        <v/>
      </c>
      <c r="BM52" s="879" t="str">
        <f>IF(OR(BK34="配置なし",BM44="申請なし"),"",IF(同種工事施工経験!M221="","",同種工事施工経験!M221))</f>
        <v/>
      </c>
      <c r="BN52" s="881"/>
      <c r="BO52" s="876"/>
      <c r="BP52" s="873"/>
      <c r="BQ52" s="881"/>
      <c r="BR52" s="876"/>
      <c r="BS52" s="907"/>
      <c r="BT52" s="881"/>
      <c r="BU52" s="876"/>
      <c r="BV52" s="873"/>
      <c r="BW52" s="881"/>
      <c r="BX52" s="876"/>
      <c r="BY52" s="873"/>
      <c r="BZ52" s="881"/>
      <c r="CA52" s="876"/>
      <c r="CB52" s="873"/>
      <c r="CC52" s="881" t="s">
        <v>601</v>
      </c>
      <c r="CD52" s="870" t="e">
        <f>IF(#REF!="","",#REF!)</f>
        <v>#REF!</v>
      </c>
      <c r="CE52" s="871" t="e">
        <f>IF(#REF!="","",#REF!)</f>
        <v>#REF!</v>
      </c>
      <c r="CF52" s="881"/>
      <c r="CG52" s="876"/>
      <c r="CH52" s="873"/>
      <c r="CI52" s="881"/>
      <c r="CJ52" s="876"/>
      <c r="CK52" s="873"/>
      <c r="CL52" s="881" t="s">
        <v>601</v>
      </c>
      <c r="CM52" s="934" t="e">
        <f>IF(#REF!="","",#REF!)</f>
        <v>#REF!</v>
      </c>
      <c r="CN52" s="887" t="e">
        <f>IF(#REF!="","",#REF!)</f>
        <v>#REF!</v>
      </c>
      <c r="CO52" s="881"/>
      <c r="CP52" s="876"/>
      <c r="CQ52" s="873"/>
      <c r="CR52" s="1059" t="s">
        <v>880</v>
      </c>
      <c r="CS52" s="1064" t="e">
        <f>IF(#REF!="","",#REF!)</f>
        <v>#REF!</v>
      </c>
      <c r="CT52" s="1061" t="e">
        <f>IF(#REF!="","",#REF!)</f>
        <v>#REF!</v>
      </c>
      <c r="CU52" s="881"/>
      <c r="CV52" s="876"/>
      <c r="CW52" s="873"/>
      <c r="CX52" s="881" t="s">
        <v>817</v>
      </c>
      <c r="CY52" s="875" t="e">
        <f>IF(#REF!="","申請なし",#REF!)</f>
        <v>#REF!</v>
      </c>
      <c r="CZ52" s="888" t="e">
        <f>IF(#REF!="","申請なし",#REF!)</f>
        <v>#REF!</v>
      </c>
      <c r="DA52" s="902" t="e">
        <f>IF(AND(DB50="",DC50=""),"","従業員数")</f>
        <v>#REF!</v>
      </c>
      <c r="DB52" s="914" t="e">
        <f>IF(DB50="","",IF(#REF!="","",#REF!))</f>
        <v>#REF!</v>
      </c>
      <c r="DC52" s="915" t="e">
        <f>IF(DC50="","",IF(#REF!="","",#REF!))</f>
        <v>#REF!</v>
      </c>
      <c r="DD52" s="881" t="s">
        <v>241</v>
      </c>
      <c r="DE52" s="875" t="str">
        <f>IF('ボランティア (JV)'!F15="","",'ボランティア (JV)'!F15)</f>
        <v/>
      </c>
      <c r="DF52" s="932"/>
      <c r="DG52" s="880"/>
      <c r="DH52" s="876"/>
      <c r="DI52" s="880"/>
      <c r="DJ52" s="881"/>
      <c r="DK52" s="876"/>
      <c r="DL52" s="891"/>
      <c r="DM52" s="881"/>
      <c r="DN52" s="876"/>
      <c r="DO52" s="873"/>
      <c r="DP52" s="880"/>
      <c r="DQ52" s="880"/>
      <c r="DR52" s="880"/>
      <c r="DS52" s="881" t="s">
        <v>161</v>
      </c>
      <c r="DT52" s="1097" t="e">
        <f>IF(#REF!="","",#REF!)</f>
        <v>#REF!</v>
      </c>
      <c r="DU52" s="876"/>
      <c r="DV52" s="881"/>
      <c r="DW52" s="876"/>
      <c r="DX52" s="873"/>
      <c r="DY52" s="881"/>
      <c r="DZ52" s="876"/>
      <c r="EA52" s="873"/>
      <c r="EB52" s="881"/>
      <c r="EC52" s="931"/>
      <c r="ED52" s="873"/>
      <c r="EE52" s="881"/>
      <c r="EF52" s="876"/>
      <c r="EG52" s="873"/>
      <c r="EH52" s="881"/>
      <c r="EI52" s="876"/>
      <c r="EJ52" s="873"/>
      <c r="EK52" s="881"/>
      <c r="EL52" s="876"/>
      <c r="EM52" s="873"/>
      <c r="EN52" s="881"/>
      <c r="EO52" s="876"/>
      <c r="EP52" s="873"/>
      <c r="EQ52" s="881"/>
      <c r="ER52" s="876"/>
      <c r="ES52" s="873"/>
      <c r="ET52" s="881" t="s">
        <v>525</v>
      </c>
      <c r="EU52" s="870" t="str">
        <f>IF(EU44="申請なし","",IF(近隣施工実績!F32="","",近隣施工実績!F32))</f>
        <v/>
      </c>
      <c r="EV52" s="871" t="str">
        <f>IF(EV44="申請なし","",IF(近隣施工実績!M32="","",近隣施工実績!M32))</f>
        <v/>
      </c>
      <c r="EW52" s="881"/>
      <c r="EX52" s="876"/>
      <c r="EY52" s="873"/>
      <c r="EZ52" s="881"/>
      <c r="FA52" s="876"/>
      <c r="FB52" s="873"/>
      <c r="FC52" s="881"/>
      <c r="FD52" s="876"/>
      <c r="FE52" s="873"/>
      <c r="FF52" s="881"/>
      <c r="FG52" s="876"/>
      <c r="FH52" s="873"/>
      <c r="FI52" s="881"/>
      <c r="FJ52" s="876"/>
      <c r="FK52" s="873"/>
    </row>
    <row r="53" spans="1:167" s="309" customFormat="1" ht="21.75" customHeight="1">
      <c r="B53" s="316">
        <v>10</v>
      </c>
      <c r="C53" s="899"/>
      <c r="D53" s="876"/>
      <c r="E53" s="907"/>
      <c r="F53" s="899"/>
      <c r="G53" s="876"/>
      <c r="H53" s="907"/>
      <c r="I53" s="881" t="s">
        <v>225</v>
      </c>
      <c r="J53" s="878" t="str">
        <f>IF(J44="申請なし","",IF(同種工事施工実績!F32="","",同種工事施工実績!F32))</f>
        <v/>
      </c>
      <c r="K53" s="879" t="str">
        <f>IF(K44="申請なし","",IF(同種工事施工実績!M32="","",同種工事施工実績!M32))</f>
        <v/>
      </c>
      <c r="L53" s="881"/>
      <c r="M53" s="876"/>
      <c r="N53" s="873"/>
      <c r="O53" s="874" t="str">
        <f>IF(OR('優良工事表彰 (JV) '!B29="",'優良工事表彰 (JV) '!N28=""),"",'優良工事表彰 (JV) '!B29)</f>
        <v/>
      </c>
      <c r="P53" s="875" t="str">
        <f>IF('優良工事表彰 (JV) '!B28="","",'優良工事表彰 (JV) '!B28)</f>
        <v/>
      </c>
      <c r="Q53" s="874" t="str">
        <f>IF('優良工事表彰 (JV) '!N28="","",'優良工事表彰 (JV) '!N28)</f>
        <v/>
      </c>
      <c r="R53" s="881"/>
      <c r="S53" s="876"/>
      <c r="T53" s="873"/>
      <c r="U53" s="881"/>
      <c r="V53" s="876"/>
      <c r="W53" s="873"/>
      <c r="X53" s="881"/>
      <c r="Y53" s="876"/>
      <c r="Z53" s="873"/>
      <c r="AA53" s="881" t="s">
        <v>224</v>
      </c>
      <c r="AB53" s="878" t="str">
        <f>IF(OR(AA34="配置なし",AB44="申請なし"),"",IF(同種工事施工経験!F34="","",同種工事施工経験!F34))</f>
        <v/>
      </c>
      <c r="AC53" s="879" t="str">
        <f>IF(OR(AA34="配置なし",AC44="申請なし"),"",IF(同種工事施工経験!M34="","",同種工事施工経験!M34))</f>
        <v/>
      </c>
      <c r="AD53" s="881"/>
      <c r="AE53" s="876"/>
      <c r="AF53" s="873"/>
      <c r="AG53" s="880"/>
      <c r="AH53" s="876"/>
      <c r="AI53" s="907"/>
      <c r="AJ53" s="881"/>
      <c r="AK53" s="876"/>
      <c r="AL53" s="873"/>
      <c r="AM53" s="881"/>
      <c r="AN53" s="876"/>
      <c r="AO53" s="873"/>
      <c r="AP53" s="881"/>
      <c r="AQ53" s="876"/>
      <c r="AR53" s="873"/>
      <c r="AS53" s="899" t="s">
        <v>158</v>
      </c>
      <c r="AT53" s="878" t="str">
        <f>IF(OR(AS34="配置なし",AT44="申請なし"),"",IF(同種工事施工経験!F174="","",同種工事施工経験!F174))</f>
        <v/>
      </c>
      <c r="AU53" s="879" t="str">
        <f>IF(OR(AS34="配置なし",AU44="申請なし"),"",IF(同種工事施工経験!M174="","",同種工事施工経験!M174))</f>
        <v/>
      </c>
      <c r="AV53" s="881"/>
      <c r="AW53" s="876"/>
      <c r="AX53" s="873"/>
      <c r="AY53" s="899"/>
      <c r="AZ53" s="876"/>
      <c r="BA53" s="907"/>
      <c r="BB53" s="881"/>
      <c r="BC53" s="876"/>
      <c r="BD53" s="873"/>
      <c r="BE53" s="881"/>
      <c r="BF53" s="876"/>
      <c r="BG53" s="873"/>
      <c r="BH53" s="881"/>
      <c r="BI53" s="876"/>
      <c r="BJ53" s="873"/>
      <c r="BK53" s="899" t="s">
        <v>158</v>
      </c>
      <c r="BL53" s="878" t="str">
        <f>IF(OR(BK34="配置なし",BL44="申請なし"),"",IF(同種工事施工経験!F227="","",同種工事施工経験!F227))</f>
        <v/>
      </c>
      <c r="BM53" s="879" t="str">
        <f>IF(OR(BK34="配置なし",BM44="申請なし"),"",IF(同種工事施工経験!M227="","",同種工事施工経験!M227))</f>
        <v/>
      </c>
      <c r="BN53" s="881"/>
      <c r="BO53" s="876"/>
      <c r="BP53" s="873"/>
      <c r="BQ53" s="881"/>
      <c r="BR53" s="876"/>
      <c r="BS53" s="907"/>
      <c r="BT53" s="881"/>
      <c r="BU53" s="876"/>
      <c r="BV53" s="873"/>
      <c r="BW53" s="881"/>
      <c r="BX53" s="876"/>
      <c r="BY53" s="873"/>
      <c r="BZ53" s="881"/>
      <c r="CA53" s="876"/>
      <c r="CB53" s="873"/>
      <c r="CC53" s="881"/>
      <c r="CD53" s="883"/>
      <c r="CE53" s="884"/>
      <c r="CF53" s="881"/>
      <c r="CG53" s="876"/>
      <c r="CH53" s="873"/>
      <c r="CI53" s="881"/>
      <c r="CJ53" s="876"/>
      <c r="CK53" s="873"/>
      <c r="CL53" s="881"/>
      <c r="CM53" s="883"/>
      <c r="CN53" s="884"/>
      <c r="CO53" s="881"/>
      <c r="CP53" s="876"/>
      <c r="CQ53" s="873"/>
      <c r="CR53" s="899" t="s">
        <v>274</v>
      </c>
      <c r="CS53" s="889" t="e">
        <f>IF(#REF!="","",#REF!)</f>
        <v>#REF!</v>
      </c>
      <c r="CT53" s="913" t="e">
        <f>IF(#REF!="","",#REF!)</f>
        <v>#REF!</v>
      </c>
      <c r="CU53" s="881"/>
      <c r="CV53" s="876"/>
      <c r="CW53" s="873"/>
      <c r="CX53" s="900" t="s">
        <v>199</v>
      </c>
      <c r="CY53" s="935" t="e">
        <f>IF(#REF!="","",#REF!)</f>
        <v>#REF!</v>
      </c>
      <c r="CZ53" s="936" t="e">
        <f>IF(#REF!="","",#REF!)</f>
        <v>#REF!</v>
      </c>
      <c r="DA53" s="900"/>
      <c r="DB53" s="937"/>
      <c r="DC53" s="938"/>
      <c r="DD53" s="881" t="s">
        <v>243</v>
      </c>
      <c r="DE53" s="875" t="str">
        <f>IF('ボランティア (JV)'!K15="","",'ボランティア (JV)'!K15)</f>
        <v/>
      </c>
      <c r="DF53" s="888" t="str">
        <f>IF('ボランティア (JV)'!I25="","",'ボランティア (JV)'!I25)</f>
        <v/>
      </c>
      <c r="DG53" s="880"/>
      <c r="DH53" s="876"/>
      <c r="DI53" s="880"/>
      <c r="DJ53" s="881"/>
      <c r="DK53" s="876"/>
      <c r="DL53" s="873"/>
      <c r="DM53" s="881"/>
      <c r="DN53" s="876"/>
      <c r="DO53" s="873"/>
      <c r="DP53" s="880"/>
      <c r="DQ53" s="880"/>
      <c r="DR53" s="880"/>
      <c r="DS53" s="899" t="s">
        <v>1409</v>
      </c>
      <c r="DT53" s="889" t="e">
        <f>IF(DH44="申請無し","",DATEVALUE(#REF!&amp;#REF!&amp;#REF!&amp;#REF!&amp;#REF!&amp;#REF!&amp;#REF!))</f>
        <v>#REF!</v>
      </c>
      <c r="DU53" s="876"/>
      <c r="DV53" s="923"/>
      <c r="DW53" s="933"/>
      <c r="DX53" s="891"/>
      <c r="DY53" s="881"/>
      <c r="DZ53" s="876"/>
      <c r="EA53" s="873"/>
      <c r="EB53" s="881"/>
      <c r="EC53" s="931"/>
      <c r="ED53" s="873"/>
      <c r="EE53" s="881"/>
      <c r="EF53" s="876"/>
      <c r="EG53" s="873"/>
      <c r="EH53" s="881"/>
      <c r="EI53" s="876"/>
      <c r="EJ53" s="873"/>
      <c r="EK53" s="881"/>
      <c r="EL53" s="876"/>
      <c r="EM53" s="873"/>
      <c r="EN53" s="881"/>
      <c r="EO53" s="876"/>
      <c r="EP53" s="873"/>
      <c r="EQ53" s="881"/>
      <c r="ER53" s="876"/>
      <c r="ES53" s="873"/>
      <c r="ET53" s="881" t="s">
        <v>155</v>
      </c>
      <c r="EU53" s="870" t="str">
        <f>IF(EU44="申請なし","",IF(近隣施工実績!F24="","",近隣施工実績!F24))</f>
        <v/>
      </c>
      <c r="EV53" s="871" t="str">
        <f>IF(EV44="申請なし","",IF(近隣施工実績!M24="","",近隣施工実績!M24))</f>
        <v/>
      </c>
      <c r="EW53" s="881"/>
      <c r="EX53" s="876"/>
      <c r="EY53" s="873"/>
      <c r="EZ53" s="881"/>
      <c r="FA53" s="876"/>
      <c r="FB53" s="873"/>
      <c r="FC53" s="881"/>
      <c r="FD53" s="876"/>
      <c r="FE53" s="873"/>
      <c r="FF53" s="881"/>
      <c r="FG53" s="876"/>
      <c r="FH53" s="873"/>
      <c r="FI53" s="881"/>
      <c r="FJ53" s="876"/>
      <c r="FK53" s="873"/>
    </row>
    <row r="54" spans="1:167" s="309" customFormat="1" ht="21.75" customHeight="1">
      <c r="B54" s="316">
        <v>11</v>
      </c>
      <c r="C54" s="899"/>
      <c r="D54" s="876"/>
      <c r="E54" s="907"/>
      <c r="F54" s="899"/>
      <c r="G54" s="876"/>
      <c r="H54" s="907"/>
      <c r="I54" s="939"/>
      <c r="J54" s="878" t="str">
        <f>IF(J44="申請なし","",IF(同種工事施工実績!F34="","",同種工事施工実績!F34))</f>
        <v/>
      </c>
      <c r="K54" s="879" t="str">
        <f>IF(K44="申請なし","",IF(同種工事施工実績!M34="","",同種工事施工実績!M34))</f>
        <v/>
      </c>
      <c r="L54" s="881"/>
      <c r="M54" s="876"/>
      <c r="N54" s="873"/>
      <c r="O54" s="940"/>
      <c r="P54" s="931"/>
      <c r="Q54" s="940"/>
      <c r="R54" s="881"/>
      <c r="S54" s="876"/>
      <c r="T54" s="873"/>
      <c r="U54" s="881"/>
      <c r="V54" s="876"/>
      <c r="W54" s="873"/>
      <c r="X54" s="881"/>
      <c r="Y54" s="876"/>
      <c r="Z54" s="873"/>
      <c r="AA54" s="881" t="s">
        <v>225</v>
      </c>
      <c r="AB54" s="878" t="str">
        <f>IF(OR(AA34="配置なし",AB44="申請なし"),"",IF(同種工事施工経験!F36="","",同種工事施工経験!F36))</f>
        <v/>
      </c>
      <c r="AC54" s="879" t="str">
        <f>IF(OR(AA34="配置なし",AC44="申請なし"),"",IF(同種工事施工経験!M36="","",同種工事施工経験!M36))</f>
        <v/>
      </c>
      <c r="AD54" s="881"/>
      <c r="AE54" s="876"/>
      <c r="AF54" s="873"/>
      <c r="AG54" s="880"/>
      <c r="AH54" s="876"/>
      <c r="AI54" s="907"/>
      <c r="AJ54" s="881"/>
      <c r="AK54" s="876"/>
      <c r="AL54" s="873"/>
      <c r="AM54" s="881"/>
      <c r="AN54" s="876"/>
      <c r="AO54" s="873"/>
      <c r="AP54" s="881"/>
      <c r="AQ54" s="876"/>
      <c r="AR54" s="873"/>
      <c r="AS54" s="900" t="s">
        <v>225</v>
      </c>
      <c r="AT54" s="878" t="str">
        <f>IF(OR(AS34="配置なし",AT44="申請なし"),"",IF(同種工事施工経験!F176="","",同種工事施工経験!F176))</f>
        <v/>
      </c>
      <c r="AU54" s="879" t="str">
        <f>IF(OR(AS34="配置なし",AU44="申請なし"),"",IF(同種工事施工経験!M176="","",同種工事施工経験!M176))</f>
        <v/>
      </c>
      <c r="AV54" s="881"/>
      <c r="AW54" s="876"/>
      <c r="AX54" s="873"/>
      <c r="AY54" s="899"/>
      <c r="AZ54" s="876"/>
      <c r="BA54" s="907"/>
      <c r="BB54" s="881"/>
      <c r="BC54" s="876"/>
      <c r="BD54" s="873"/>
      <c r="BE54" s="881"/>
      <c r="BF54" s="876"/>
      <c r="BG54" s="873"/>
      <c r="BH54" s="881"/>
      <c r="BI54" s="876"/>
      <c r="BJ54" s="873"/>
      <c r="BK54" s="900" t="s">
        <v>225</v>
      </c>
      <c r="BL54" s="878" t="str">
        <f>IF(OR(BK34="配置なし",BL44="申請なし"),"",IF(同種工事施工経験!F229="","",同種工事施工経験!F229))</f>
        <v/>
      </c>
      <c r="BM54" s="879" t="str">
        <f>IF(OR(BK34="配置なし",BM44="申請なし"),"",IF(同種工事施工経験!M229="","",同種工事施工経験!M229))</f>
        <v/>
      </c>
      <c r="BN54" s="881"/>
      <c r="BO54" s="876"/>
      <c r="BP54" s="873"/>
      <c r="BQ54" s="881"/>
      <c r="BR54" s="876"/>
      <c r="BS54" s="907"/>
      <c r="BT54" s="881"/>
      <c r="BU54" s="876"/>
      <c r="BV54" s="873"/>
      <c r="BW54" s="881"/>
      <c r="BX54" s="876"/>
      <c r="BY54" s="873"/>
      <c r="BZ54" s="881"/>
      <c r="CA54" s="876"/>
      <c r="CB54" s="873"/>
      <c r="CC54" s="881"/>
      <c r="CD54" s="876"/>
      <c r="CE54" s="873"/>
      <c r="CF54" s="881"/>
      <c r="CG54" s="876"/>
      <c r="CH54" s="873"/>
      <c r="CI54" s="881"/>
      <c r="CJ54" s="876"/>
      <c r="CK54" s="873"/>
      <c r="CL54" s="881"/>
      <c r="CM54" s="876"/>
      <c r="CN54" s="873"/>
      <c r="CO54" s="881"/>
      <c r="CP54" s="876"/>
      <c r="CQ54" s="873"/>
      <c r="CR54" s="899" t="s">
        <v>275</v>
      </c>
      <c r="CS54" s="889" t="e">
        <f>IF(#REF!="","",#REF!)</f>
        <v>#REF!</v>
      </c>
      <c r="CT54" s="913" t="e">
        <f>IF(#REF!="","",#REF!)</f>
        <v>#REF!</v>
      </c>
      <c r="CU54" s="881"/>
      <c r="CV54" s="876"/>
      <c r="CW54" s="873"/>
      <c r="CX54" s="1062" t="s">
        <v>880</v>
      </c>
      <c r="CY54" s="1060" t="e">
        <f>IF(#REF!="","",#REF!)</f>
        <v>#REF!</v>
      </c>
      <c r="CZ54" s="1066" t="e">
        <f>IF(#REF!="","",#REF!)</f>
        <v>#REF!</v>
      </c>
      <c r="DA54" s="881"/>
      <c r="DB54" s="876"/>
      <c r="DC54" s="873"/>
      <c r="DD54" s="941" t="s">
        <v>242</v>
      </c>
      <c r="DE54" s="914" t="str">
        <f>IF('ボランティア (JV)'!O15="","",'ボランティア (JV)'!O15)</f>
        <v/>
      </c>
      <c r="DF54" s="942" t="str">
        <f>IF('ボランティア (JV)'!N25="","",'ボランティア (JV)'!N25)</f>
        <v/>
      </c>
      <c r="DG54" s="880"/>
      <c r="DH54" s="876"/>
      <c r="DI54" s="880"/>
      <c r="DJ54" s="881"/>
      <c r="DK54" s="876"/>
      <c r="DL54" s="873"/>
      <c r="DM54" s="881"/>
      <c r="DN54" s="876"/>
      <c r="DO54" s="873"/>
      <c r="DP54" s="880"/>
      <c r="DQ54" s="880"/>
      <c r="DR54" s="880"/>
      <c r="DS54" s="899" t="s">
        <v>1410</v>
      </c>
      <c r="DT54" s="889" t="e">
        <f>IF(DH44="申請無し","",DATEVALUE(#REF!&amp;#REF!&amp;#REF!&amp;#REF!&amp;#REF!&amp;#REF!&amp;#REF!))</f>
        <v>#REF!</v>
      </c>
      <c r="DU54" s="907"/>
      <c r="DV54" s="923"/>
      <c r="DW54" s="933"/>
      <c r="DX54" s="891"/>
      <c r="DY54" s="881"/>
      <c r="DZ54" s="876"/>
      <c r="EA54" s="873"/>
      <c r="EB54" s="881"/>
      <c r="EC54" s="931"/>
      <c r="ED54" s="873"/>
      <c r="EE54" s="881"/>
      <c r="EF54" s="876"/>
      <c r="EG54" s="873"/>
      <c r="EH54" s="881"/>
      <c r="EI54" s="876"/>
      <c r="EJ54" s="873"/>
      <c r="EK54" s="881"/>
      <c r="EL54" s="876"/>
      <c r="EM54" s="873"/>
      <c r="EN54" s="881"/>
      <c r="EO54" s="876"/>
      <c r="EP54" s="873"/>
      <c r="EQ54" s="881"/>
      <c r="ER54" s="876"/>
      <c r="ES54" s="873"/>
      <c r="ET54" s="881" t="s">
        <v>216</v>
      </c>
      <c r="EU54" s="870" t="str">
        <f>IF(EU44="申請なし","",IF(近隣施工実績!F25="","",近隣施工実績!F25))</f>
        <v/>
      </c>
      <c r="EV54" s="871" t="str">
        <f>IF(EV44="申請なし","",IF(近隣施工実績!M25="","",近隣施工実績!M25))</f>
        <v/>
      </c>
      <c r="EW54" s="881"/>
      <c r="EX54" s="876"/>
      <c r="EY54" s="873"/>
      <c r="EZ54" s="881"/>
      <c r="FA54" s="876"/>
      <c r="FB54" s="873"/>
      <c r="FC54" s="881"/>
      <c r="FD54" s="876"/>
      <c r="FE54" s="873"/>
      <c r="FF54" s="881"/>
      <c r="FG54" s="876"/>
      <c r="FH54" s="873"/>
      <c r="FI54" s="881"/>
      <c r="FJ54" s="876"/>
      <c r="FK54" s="873"/>
    </row>
    <row r="55" spans="1:167" s="309" customFormat="1" ht="21.75" customHeight="1">
      <c r="B55" s="316">
        <v>12</v>
      </c>
      <c r="C55" s="899"/>
      <c r="D55" s="876"/>
      <c r="E55" s="907"/>
      <c r="F55" s="899"/>
      <c r="G55" s="876"/>
      <c r="H55" s="907"/>
      <c r="I55" s="869"/>
      <c r="J55" s="878" t="str">
        <f>IF(J44="申請なし","",IF(同種工事施工実績!F36="","",同種工事施工実績!F36))</f>
        <v/>
      </c>
      <c r="K55" s="879" t="str">
        <f>IF(K44="申請なし","",IF(同種工事施工実績!M36="","",同種工事施工実績!M36))</f>
        <v/>
      </c>
      <c r="L55" s="881"/>
      <c r="M55" s="876"/>
      <c r="N55" s="891"/>
      <c r="O55" s="940"/>
      <c r="P55" s="931"/>
      <c r="Q55" s="940"/>
      <c r="R55" s="943"/>
      <c r="S55" s="944"/>
      <c r="T55" s="945"/>
      <c r="U55" s="943"/>
      <c r="V55" s="944"/>
      <c r="W55" s="945"/>
      <c r="X55" s="881"/>
      <c r="Y55" s="876"/>
      <c r="Z55" s="873"/>
      <c r="AA55" s="881"/>
      <c r="AB55" s="878" t="str">
        <f>IF(OR(AA34="配置なし",AB44="申請なし"),"",IF(同種工事施工経験!F38="","",同種工事施工経験!F38))</f>
        <v/>
      </c>
      <c r="AC55" s="879" t="str">
        <f>IF(OR(AA34="配置なし",AC44="申請なし"),"",IF(同種工事施工経験!M38="","",同種工事施工経験!M38))</f>
        <v/>
      </c>
      <c r="AD55" s="881"/>
      <c r="AE55" s="876"/>
      <c r="AF55" s="873"/>
      <c r="AG55" s="880"/>
      <c r="AH55" s="876"/>
      <c r="AI55" s="907"/>
      <c r="AJ55" s="943"/>
      <c r="AK55" s="944"/>
      <c r="AL55" s="945"/>
      <c r="AM55" s="881"/>
      <c r="AN55" s="876"/>
      <c r="AO55" s="873"/>
      <c r="AP55" s="881"/>
      <c r="AQ55" s="876"/>
      <c r="AR55" s="873"/>
      <c r="AS55" s="881"/>
      <c r="AT55" s="878" t="str">
        <f>IF(OR(AS34="配置なし",AT44="申請なし"),"",IF(同種工事施工経験!F178="","",同種工事施工経験!F178))</f>
        <v/>
      </c>
      <c r="AU55" s="879" t="str">
        <f>IF(OR(AS34="配置なし",AU44="申請なし"),"",IF(同種工事施工経験!M178="","",同種工事施工経験!M178))</f>
        <v/>
      </c>
      <c r="AV55" s="881"/>
      <c r="AW55" s="876"/>
      <c r="AX55" s="873"/>
      <c r="AY55" s="899"/>
      <c r="AZ55" s="876"/>
      <c r="BA55" s="907"/>
      <c r="BB55" s="943"/>
      <c r="BC55" s="944"/>
      <c r="BD55" s="945"/>
      <c r="BE55" s="881"/>
      <c r="BF55" s="876"/>
      <c r="BG55" s="873"/>
      <c r="BH55" s="881"/>
      <c r="BI55" s="876"/>
      <c r="BJ55" s="873"/>
      <c r="BK55" s="881"/>
      <c r="BL55" s="878" t="str">
        <f>IF(OR(BK34="配置なし",BL44="申請なし"),"",IF(同種工事施工経験!F231="","",同種工事施工経験!F231))</f>
        <v/>
      </c>
      <c r="BM55" s="879" t="str">
        <f>IF(OR(BK34="配置なし",BM44="申請なし"),"",IF(同種工事施工経験!M231="","",同種工事施工経験!M231))</f>
        <v/>
      </c>
      <c r="BN55" s="881"/>
      <c r="BO55" s="876"/>
      <c r="BP55" s="873"/>
      <c r="BQ55" s="881"/>
      <c r="BR55" s="876"/>
      <c r="BS55" s="907"/>
      <c r="BT55" s="943"/>
      <c r="BU55" s="944"/>
      <c r="BV55" s="945"/>
      <c r="BW55" s="881"/>
      <c r="BX55" s="876"/>
      <c r="BY55" s="873"/>
      <c r="BZ55" s="943"/>
      <c r="CA55" s="944"/>
      <c r="CB55" s="945"/>
      <c r="CC55" s="885"/>
      <c r="CD55" s="944"/>
      <c r="CE55" s="884"/>
      <c r="CF55" s="881"/>
      <c r="CG55" s="876"/>
      <c r="CH55" s="873"/>
      <c r="CI55" s="943"/>
      <c r="CJ55" s="944"/>
      <c r="CK55" s="945"/>
      <c r="CL55" s="885"/>
      <c r="CM55" s="944"/>
      <c r="CN55" s="884"/>
      <c r="CO55" s="881"/>
      <c r="CP55" s="876"/>
      <c r="CQ55" s="873"/>
      <c r="CR55" s="926" t="s">
        <v>239</v>
      </c>
      <c r="CS55" s="870" t="e">
        <f>IF(#REF!="","",#REF!)</f>
        <v>#REF!</v>
      </c>
      <c r="CT55" s="927" t="e">
        <f>IF(#REF!="","",#REF!)</f>
        <v>#REF!</v>
      </c>
      <c r="CU55" s="881"/>
      <c r="CV55" s="876"/>
      <c r="CW55" s="873"/>
      <c r="CX55" s="881" t="s">
        <v>274</v>
      </c>
      <c r="CY55" s="889" t="e">
        <f>IF(#REF!="","",#REF!)</f>
        <v>#REF!</v>
      </c>
      <c r="CZ55" s="890" t="e">
        <f>IF(#REF!="","",#REF!)</f>
        <v>#REF!</v>
      </c>
      <c r="DA55" s="900"/>
      <c r="DB55" s="937"/>
      <c r="DC55" s="938"/>
      <c r="DD55" s="899" t="s">
        <v>704</v>
      </c>
      <c r="DE55" s="946" t="str">
        <f>IF(OR(DE50="申請なし",'ボランティア (JV)'!Q15=""),"",'ボランティア (JV)'!Q15)</f>
        <v/>
      </c>
      <c r="DF55" s="947" t="str">
        <f>IF(OR(DF50="申請なし",'ボランティア (JV)'!Q25=""),"",'ボランティア (JV)'!Q25)</f>
        <v/>
      </c>
      <c r="DG55" s="948"/>
      <c r="DH55" s="933"/>
      <c r="DI55" s="948"/>
      <c r="DJ55" s="881"/>
      <c r="DK55" s="933"/>
      <c r="DL55" s="891"/>
      <c r="DM55" s="881"/>
      <c r="DN55" s="876"/>
      <c r="DO55" s="873"/>
      <c r="DP55" s="880"/>
      <c r="DQ55" s="880"/>
      <c r="DR55" s="880"/>
      <c r="DS55" s="899" t="s">
        <v>273</v>
      </c>
      <c r="DT55" s="870" t="e">
        <f>IF(#REF!="","",#REF!)</f>
        <v>#REF!</v>
      </c>
      <c r="DU55" s="907"/>
      <c r="DV55" s="881"/>
      <c r="DW55" s="876"/>
      <c r="DX55" s="873"/>
      <c r="DY55" s="943"/>
      <c r="DZ55" s="944"/>
      <c r="EA55" s="945"/>
      <c r="EB55" s="943"/>
      <c r="EC55" s="931"/>
      <c r="ED55" s="945"/>
      <c r="EE55" s="943"/>
      <c r="EF55" s="944"/>
      <c r="EG55" s="945"/>
      <c r="EH55" s="943"/>
      <c r="EI55" s="944"/>
      <c r="EJ55" s="945"/>
      <c r="EK55" s="943"/>
      <c r="EL55" s="944"/>
      <c r="EM55" s="945"/>
      <c r="EN55" s="943"/>
      <c r="EO55" s="944"/>
      <c r="EP55" s="945"/>
      <c r="EQ55" s="943"/>
      <c r="ER55" s="944"/>
      <c r="ES55" s="945"/>
      <c r="ET55" s="881"/>
      <c r="EU55" s="876"/>
      <c r="EV55" s="873"/>
      <c r="EW55" s="881"/>
      <c r="EX55" s="876"/>
      <c r="EY55" s="873"/>
      <c r="EZ55" s="881"/>
      <c r="FA55" s="876"/>
      <c r="FB55" s="873"/>
      <c r="FC55" s="881"/>
      <c r="FD55" s="876"/>
      <c r="FE55" s="873"/>
      <c r="FF55" s="881"/>
      <c r="FG55" s="876"/>
      <c r="FH55" s="873"/>
      <c r="FI55" s="881"/>
      <c r="FJ55" s="876"/>
      <c r="FK55" s="873"/>
    </row>
    <row r="56" spans="1:167" s="309" customFormat="1" ht="21.75" customHeight="1">
      <c r="B56" s="316">
        <v>13</v>
      </c>
      <c r="C56" s="926"/>
      <c r="D56" s="937"/>
      <c r="E56" s="949"/>
      <c r="F56" s="926"/>
      <c r="G56" s="937"/>
      <c r="H56" s="949"/>
      <c r="I56" s="950"/>
      <c r="J56" s="878" t="str">
        <f>IF(J44="申請なし","",IF(同種工事施工実績!F38="","",同種工事施工実績!F38))</f>
        <v/>
      </c>
      <c r="K56" s="879" t="str">
        <f>IF(K44="申請なし","",IF(同種工事施工実績!M38="","",同種工事施工実績!M38))</f>
        <v/>
      </c>
      <c r="L56" s="900"/>
      <c r="M56" s="937"/>
      <c r="N56" s="938"/>
      <c r="O56" s="951"/>
      <c r="P56" s="952"/>
      <c r="Q56" s="951"/>
      <c r="R56" s="900"/>
      <c r="S56" s="937"/>
      <c r="T56" s="938"/>
      <c r="U56" s="900"/>
      <c r="V56" s="937"/>
      <c r="W56" s="938"/>
      <c r="X56" s="900"/>
      <c r="Y56" s="937"/>
      <c r="Z56" s="938"/>
      <c r="AA56" s="900"/>
      <c r="AB56" s="935" t="str">
        <f>IF(OR(AA34="配置なし",AB44="申請なし"),"",IF(同種工事施工経験!F40="","",同種工事施工経験!F40))</f>
        <v/>
      </c>
      <c r="AC56" s="936" t="str">
        <f>IF(OR(AA34="配置なし",AC44="申請なし"),"",IF(同種工事施工経験!M40="","",同種工事施工経験!M40))</f>
        <v/>
      </c>
      <c r="AD56" s="900"/>
      <c r="AE56" s="937"/>
      <c r="AF56" s="938"/>
      <c r="AG56" s="953"/>
      <c r="AH56" s="937"/>
      <c r="AI56" s="949"/>
      <c r="AJ56" s="900"/>
      <c r="AK56" s="937"/>
      <c r="AL56" s="938"/>
      <c r="AM56" s="900"/>
      <c r="AN56" s="937"/>
      <c r="AO56" s="938"/>
      <c r="AP56" s="900"/>
      <c r="AQ56" s="937"/>
      <c r="AR56" s="938"/>
      <c r="AS56" s="900"/>
      <c r="AT56" s="935" t="str">
        <f>IF(OR(AS34="配置なし",AT44="申請なし"),"",IF(同種工事施工経験!F180="","",同種工事施工経験!F180))</f>
        <v/>
      </c>
      <c r="AU56" s="936" t="str">
        <f>IF(OR(AS34="配置なし",AU44="申請なし"),"",IF(同種工事施工経験!M180="","",同種工事施工経験!M180))</f>
        <v/>
      </c>
      <c r="AV56" s="900"/>
      <c r="AW56" s="937"/>
      <c r="AX56" s="938"/>
      <c r="AY56" s="926"/>
      <c r="AZ56" s="937"/>
      <c r="BA56" s="949"/>
      <c r="BB56" s="900"/>
      <c r="BC56" s="937"/>
      <c r="BD56" s="938"/>
      <c r="BE56" s="900"/>
      <c r="BF56" s="937"/>
      <c r="BG56" s="938"/>
      <c r="BH56" s="900"/>
      <c r="BI56" s="937"/>
      <c r="BJ56" s="938"/>
      <c r="BK56" s="900"/>
      <c r="BL56" s="935" t="str">
        <f>IF(OR(BK34="配置なし",BL44="申請なし"),"",IF(同種工事施工経験!F233="","",同種工事施工経験!F233))</f>
        <v/>
      </c>
      <c r="BM56" s="936" t="str">
        <f>IF(OR(BK34="配置なし",BM44="申請なし"),"",IF(同種工事施工経験!M233="","",同種工事施工経験!M233))</f>
        <v/>
      </c>
      <c r="BN56" s="900"/>
      <c r="BO56" s="937"/>
      <c r="BP56" s="938"/>
      <c r="BQ56" s="900"/>
      <c r="BR56" s="937"/>
      <c r="BS56" s="949"/>
      <c r="BT56" s="900"/>
      <c r="BU56" s="937"/>
      <c r="BV56" s="938"/>
      <c r="BW56" s="900"/>
      <c r="BX56" s="937"/>
      <c r="BY56" s="938"/>
      <c r="BZ56" s="900"/>
      <c r="CA56" s="937"/>
      <c r="CB56" s="938"/>
      <c r="CC56" s="900"/>
      <c r="CD56" s="954"/>
      <c r="CE56" s="938"/>
      <c r="CF56" s="900"/>
      <c r="CG56" s="937"/>
      <c r="CH56" s="938"/>
      <c r="CI56" s="900"/>
      <c r="CJ56" s="937"/>
      <c r="CK56" s="938"/>
      <c r="CL56" s="900"/>
      <c r="CM56" s="883"/>
      <c r="CN56" s="938"/>
      <c r="CO56" s="900"/>
      <c r="CP56" s="937"/>
      <c r="CQ56" s="938"/>
      <c r="CR56" s="899"/>
      <c r="CS56" s="955"/>
      <c r="CT56" s="956"/>
      <c r="CU56" s="900"/>
      <c r="CV56" s="937"/>
      <c r="CW56" s="938"/>
      <c r="CX56" s="881" t="s">
        <v>275</v>
      </c>
      <c r="CY56" s="889" t="e">
        <f>IF(#REF!="","",#REF!)</f>
        <v>#REF!</v>
      </c>
      <c r="CZ56" s="890" t="e">
        <f>IF(#REF!="","",#REF!)</f>
        <v>#REF!</v>
      </c>
      <c r="DA56" s="881"/>
      <c r="DB56" s="876"/>
      <c r="DC56" s="873"/>
      <c r="DD56" s="926"/>
      <c r="DE56" s="937"/>
      <c r="DF56" s="949"/>
      <c r="DG56" s="957"/>
      <c r="DH56" s="955"/>
      <c r="DI56" s="957"/>
      <c r="DJ56" s="881"/>
      <c r="DK56" s="933"/>
      <c r="DL56" s="891"/>
      <c r="DM56" s="900"/>
      <c r="DN56" s="937"/>
      <c r="DO56" s="938"/>
      <c r="DP56" s="953"/>
      <c r="DQ56" s="953"/>
      <c r="DR56" s="953"/>
      <c r="DS56" s="926"/>
      <c r="DT56" s="937"/>
      <c r="DU56" s="949"/>
      <c r="DV56" s="900"/>
      <c r="DW56" s="937"/>
      <c r="DX56" s="938"/>
      <c r="DY56" s="900"/>
      <c r="DZ56" s="937"/>
      <c r="EA56" s="938"/>
      <c r="EB56" s="900"/>
      <c r="EC56" s="952"/>
      <c r="ED56" s="938"/>
      <c r="EE56" s="900"/>
      <c r="EF56" s="937"/>
      <c r="EG56" s="938"/>
      <c r="EH56" s="900"/>
      <c r="EI56" s="937"/>
      <c r="EJ56" s="938"/>
      <c r="EK56" s="900"/>
      <c r="EL56" s="937"/>
      <c r="EM56" s="938"/>
      <c r="EN56" s="900"/>
      <c r="EO56" s="937"/>
      <c r="EP56" s="938"/>
      <c r="EQ56" s="900"/>
      <c r="ER56" s="937"/>
      <c r="ES56" s="938"/>
      <c r="ET56" s="900"/>
      <c r="EU56" s="937"/>
      <c r="EV56" s="938"/>
      <c r="EW56" s="900"/>
      <c r="EX56" s="937"/>
      <c r="EY56" s="938"/>
      <c r="EZ56" s="900"/>
      <c r="FA56" s="937"/>
      <c r="FB56" s="938"/>
      <c r="FC56" s="900"/>
      <c r="FD56" s="937"/>
      <c r="FE56" s="938"/>
      <c r="FF56" s="900"/>
      <c r="FG56" s="937"/>
      <c r="FH56" s="938"/>
      <c r="FI56" s="900"/>
      <c r="FJ56" s="937"/>
      <c r="FK56" s="938"/>
    </row>
    <row r="57" spans="1:167" s="309" customFormat="1" ht="21.75" customHeight="1">
      <c r="B57" s="316">
        <v>14</v>
      </c>
      <c r="C57" s="899"/>
      <c r="D57" s="876"/>
      <c r="E57" s="907"/>
      <c r="F57" s="899"/>
      <c r="G57" s="876"/>
      <c r="H57" s="907"/>
      <c r="I57" s="869" t="s">
        <v>273</v>
      </c>
      <c r="J57" s="958" t="str">
        <f>IF(J44="申請なし","",IF(同種工事施工実績!F29="","",同種工事施工実績!F29))</f>
        <v/>
      </c>
      <c r="K57" s="959" t="str">
        <f>IF(K44="申請なし","",IF(同種工事施工実績!M29="","",同種工事施工実績!M29))</f>
        <v/>
      </c>
      <c r="L57" s="881"/>
      <c r="M57" s="876"/>
      <c r="N57" s="873"/>
      <c r="O57" s="940"/>
      <c r="P57" s="931"/>
      <c r="Q57" s="940"/>
      <c r="R57" s="881"/>
      <c r="S57" s="876"/>
      <c r="T57" s="873"/>
      <c r="U57" s="881"/>
      <c r="V57" s="876"/>
      <c r="W57" s="873"/>
      <c r="X57" s="881"/>
      <c r="Y57" s="876"/>
      <c r="Z57" s="873"/>
      <c r="AA57" s="881" t="s">
        <v>273</v>
      </c>
      <c r="AB57" s="958" t="str">
        <f>IF(OR(AA34="配置なし",AB44="申請なし"),"",IF(同種工事施工経験!F33="","",同種工事施工経験!F33))</f>
        <v/>
      </c>
      <c r="AC57" s="959" t="str">
        <f>IF(OR(AA34="配置なし",AC44="申請なし"),"",IF(同種工事施工経験!M33="","",同種工事施工経験!M33))</f>
        <v/>
      </c>
      <c r="AD57" s="881"/>
      <c r="AE57" s="876"/>
      <c r="AF57" s="873"/>
      <c r="AG57" s="880"/>
      <c r="AH57" s="876"/>
      <c r="AI57" s="907"/>
      <c r="AJ57" s="881"/>
      <c r="AK57" s="876"/>
      <c r="AL57" s="873"/>
      <c r="AM57" s="881"/>
      <c r="AN57" s="876"/>
      <c r="AO57" s="873"/>
      <c r="AP57" s="881"/>
      <c r="AQ57" s="876"/>
      <c r="AR57" s="873"/>
      <c r="AS57" s="881" t="s">
        <v>273</v>
      </c>
      <c r="AT57" s="878" t="str">
        <f>IF(OR(AS34="配置なし",AT44="申請なし"),"",IF(同種工事施工経験!F173="","",同種工事施工経験!F173))</f>
        <v/>
      </c>
      <c r="AU57" s="879" t="str">
        <f>IF(OR(AS34="配置なし",AU44="申請なし"),"",IF(同種工事施工経験!M173="","",同種工事施工経験!M173))</f>
        <v/>
      </c>
      <c r="AV57" s="881"/>
      <c r="AW57" s="876"/>
      <c r="AX57" s="873"/>
      <c r="AY57" s="899"/>
      <c r="AZ57" s="876"/>
      <c r="BA57" s="907"/>
      <c r="BB57" s="881"/>
      <c r="BC57" s="876"/>
      <c r="BD57" s="873"/>
      <c r="BE57" s="881"/>
      <c r="BF57" s="876"/>
      <c r="BG57" s="873"/>
      <c r="BH57" s="881"/>
      <c r="BI57" s="876"/>
      <c r="BJ57" s="873"/>
      <c r="BK57" s="881" t="s">
        <v>273</v>
      </c>
      <c r="BL57" s="958" t="str">
        <f>IF(OR(BK34="配置なし",BL44="申請なし"),"",IF(同種工事施工経験!F226="","",同種工事施工経験!F226))</f>
        <v/>
      </c>
      <c r="BM57" s="959" t="str">
        <f>IF(OR(BK34="配置なし",BM44="申請なし"),"",IF(同種工事施工経験!M226="","",同種工事施工経験!M226))</f>
        <v/>
      </c>
      <c r="BN57" s="881"/>
      <c r="BO57" s="876"/>
      <c r="BP57" s="873"/>
      <c r="BQ57" s="881"/>
      <c r="BR57" s="876"/>
      <c r="BS57" s="907"/>
      <c r="BT57" s="881"/>
      <c r="BU57" s="876"/>
      <c r="BV57" s="873"/>
      <c r="BW57" s="881"/>
      <c r="BX57" s="876"/>
      <c r="BY57" s="873"/>
      <c r="BZ57" s="881"/>
      <c r="CA57" s="876"/>
      <c r="CB57" s="873"/>
      <c r="CC57" s="881"/>
      <c r="CD57" s="876"/>
      <c r="CE57" s="873"/>
      <c r="CF57" s="881"/>
      <c r="CG57" s="876"/>
      <c r="CH57" s="873"/>
      <c r="CI57" s="881"/>
      <c r="CJ57" s="876"/>
      <c r="CK57" s="873"/>
      <c r="CL57" s="881"/>
      <c r="CM57" s="876"/>
      <c r="CN57" s="873"/>
      <c r="CO57" s="881"/>
      <c r="CP57" s="876"/>
      <c r="CQ57" s="873"/>
      <c r="CR57" s="899"/>
      <c r="CS57" s="933"/>
      <c r="CT57" s="960"/>
      <c r="CU57" s="881"/>
      <c r="CV57" s="876"/>
      <c r="CW57" s="873"/>
      <c r="CX57" s="900" t="s">
        <v>239</v>
      </c>
      <c r="CY57" s="875" t="e">
        <f>IF(#REF!="","",#REF!)</f>
        <v>#REF!</v>
      </c>
      <c r="CZ57" s="888" t="e">
        <f>IF(#REF!="","",#REF!)</f>
        <v>#REF!</v>
      </c>
      <c r="DA57" s="881"/>
      <c r="DB57" s="876"/>
      <c r="DC57" s="873"/>
      <c r="DD57" s="926"/>
      <c r="DE57" s="937"/>
      <c r="DF57" s="949"/>
      <c r="DG57" s="880"/>
      <c r="DH57" s="876"/>
      <c r="DI57" s="880"/>
      <c r="DJ57" s="881"/>
      <c r="DK57" s="876"/>
      <c r="DL57" s="873"/>
      <c r="DM57" s="881"/>
      <c r="DN57" s="876"/>
      <c r="DO57" s="873"/>
      <c r="DP57" s="880"/>
      <c r="DQ57" s="880"/>
      <c r="DR57" s="880"/>
      <c r="DS57" s="881"/>
      <c r="DT57" s="876"/>
      <c r="DU57" s="873"/>
      <c r="DV57" s="881"/>
      <c r="DW57" s="876"/>
      <c r="DX57" s="873"/>
      <c r="DY57" s="881"/>
      <c r="DZ57" s="876"/>
      <c r="EA57" s="873"/>
      <c r="EB57" s="881"/>
      <c r="EC57" s="931"/>
      <c r="ED57" s="873"/>
      <c r="EE57" s="881"/>
      <c r="EF57" s="876"/>
      <c r="EG57" s="873"/>
      <c r="EH57" s="881"/>
      <c r="EI57" s="876"/>
      <c r="EJ57" s="873"/>
      <c r="EK57" s="881"/>
      <c r="EL57" s="876"/>
      <c r="EM57" s="873"/>
      <c r="EN57" s="881"/>
      <c r="EO57" s="876"/>
      <c r="EP57" s="873"/>
      <c r="EQ57" s="881"/>
      <c r="ER57" s="876"/>
      <c r="ES57" s="873"/>
      <c r="ET57" s="881"/>
      <c r="EU57" s="876"/>
      <c r="EV57" s="873"/>
      <c r="EW57" s="881"/>
      <c r="EX57" s="876"/>
      <c r="EY57" s="873"/>
      <c r="EZ57" s="881"/>
      <c r="FA57" s="876"/>
      <c r="FB57" s="873"/>
      <c r="FC57" s="881"/>
      <c r="FD57" s="876"/>
      <c r="FE57" s="873"/>
      <c r="FF57" s="881"/>
      <c r="FG57" s="876"/>
      <c r="FH57" s="873"/>
      <c r="FI57" s="881"/>
      <c r="FJ57" s="876"/>
      <c r="FK57" s="873"/>
    </row>
    <row r="58" spans="1:167" s="309" customFormat="1" ht="21.75" customHeight="1">
      <c r="B58" s="316">
        <v>15</v>
      </c>
      <c r="C58" s="899"/>
      <c r="D58" s="876"/>
      <c r="E58" s="907"/>
      <c r="F58" s="899"/>
      <c r="G58" s="876"/>
      <c r="H58" s="907"/>
      <c r="I58" s="950" t="s">
        <v>521</v>
      </c>
      <c r="J58" s="935" t="str">
        <f>IF(J44="申請なし","",IF(同種工事施工実績!F27="","",同種工事施工実績!F27))</f>
        <v/>
      </c>
      <c r="K58" s="936" t="str">
        <f>IF(K44="申請なし","",IF(同種工事施工実績!M27="","",同種工事施工実績!M27))</f>
        <v/>
      </c>
      <c r="L58" s="881"/>
      <c r="M58" s="876"/>
      <c r="N58" s="873"/>
      <c r="O58" s="940"/>
      <c r="P58" s="931"/>
      <c r="Q58" s="940"/>
      <c r="R58" s="881"/>
      <c r="S58" s="876"/>
      <c r="T58" s="873"/>
      <c r="U58" s="881"/>
      <c r="V58" s="876"/>
      <c r="W58" s="873"/>
      <c r="X58" s="881"/>
      <c r="Y58" s="876"/>
      <c r="Z58" s="873"/>
      <c r="AA58" s="869" t="s">
        <v>521</v>
      </c>
      <c r="AB58" s="878" t="str">
        <f>IF(OR(AA34="配置なし",AB44="申請なし"),"",IF(同種工事施工経験!F29="","",同種工事施工経験!F29))</f>
        <v/>
      </c>
      <c r="AC58" s="879" t="str">
        <f>IF(OR(AA34="配置なし",AC44="申請なし"),"",IF(同種工事施工経験!M29="","",同種工事施工経験!M29))</f>
        <v/>
      </c>
      <c r="AD58" s="881"/>
      <c r="AE58" s="876"/>
      <c r="AF58" s="873"/>
      <c r="AG58" s="880"/>
      <c r="AH58" s="876"/>
      <c r="AI58" s="907"/>
      <c r="AJ58" s="881"/>
      <c r="AK58" s="876"/>
      <c r="AL58" s="873"/>
      <c r="AM58" s="881"/>
      <c r="AN58" s="876"/>
      <c r="AO58" s="873"/>
      <c r="AP58" s="881"/>
      <c r="AQ58" s="876"/>
      <c r="AR58" s="873"/>
      <c r="AS58" s="869" t="s">
        <v>521</v>
      </c>
      <c r="AT58" s="878" t="str">
        <f>IF(OR(AS34="配置なし",AT44="申請なし"),"",IF(同種工事施工経験!F169="","",同種工事施工経験!F169))</f>
        <v/>
      </c>
      <c r="AU58" s="879" t="str">
        <f>IF(OR(AS34="配置なし",AU44="申請なし"),"",IF(同種工事施工経験!M169="","",同種工事施工経験!M169))</f>
        <v/>
      </c>
      <c r="AV58" s="881"/>
      <c r="AW58" s="876"/>
      <c r="AX58" s="873"/>
      <c r="AY58" s="899"/>
      <c r="AZ58" s="876"/>
      <c r="BA58" s="907"/>
      <c r="BB58" s="881"/>
      <c r="BC58" s="876"/>
      <c r="BD58" s="873"/>
      <c r="BE58" s="881"/>
      <c r="BF58" s="876"/>
      <c r="BG58" s="873"/>
      <c r="BH58" s="881"/>
      <c r="BI58" s="876"/>
      <c r="BJ58" s="873"/>
      <c r="BK58" s="869" t="s">
        <v>521</v>
      </c>
      <c r="BL58" s="878" t="str">
        <f>IF(OR(BK34="配置なし",BL44="申請なし"),"",IF(同種工事施工経験!F222="","",同種工事施工経験!F222))</f>
        <v/>
      </c>
      <c r="BM58" s="879" t="str">
        <f>IF(OR(BK34="配置なし",BM44="申請なし"),"",IF(同種工事施工経験!M222="","",同種工事施工経験!M222))</f>
        <v/>
      </c>
      <c r="BN58" s="881"/>
      <c r="BO58" s="876"/>
      <c r="BP58" s="873"/>
      <c r="BQ58" s="881"/>
      <c r="BR58" s="876"/>
      <c r="BS58" s="907"/>
      <c r="BT58" s="881"/>
      <c r="BU58" s="876"/>
      <c r="BV58" s="873"/>
      <c r="BW58" s="881"/>
      <c r="BX58" s="876"/>
      <c r="BY58" s="873"/>
      <c r="BZ58" s="881"/>
      <c r="CA58" s="876"/>
      <c r="CB58" s="873"/>
      <c r="CC58" s="881"/>
      <c r="CD58" s="883"/>
      <c r="CE58" s="884"/>
      <c r="CF58" s="881"/>
      <c r="CG58" s="876"/>
      <c r="CH58" s="873"/>
      <c r="CI58" s="881"/>
      <c r="CJ58" s="876"/>
      <c r="CK58" s="873"/>
      <c r="CL58" s="881"/>
      <c r="CM58" s="883"/>
      <c r="CN58" s="884"/>
      <c r="CO58" s="881"/>
      <c r="CP58" s="876"/>
      <c r="CQ58" s="873"/>
      <c r="CR58" s="926"/>
      <c r="CS58" s="876"/>
      <c r="CT58" s="907"/>
      <c r="CU58" s="881"/>
      <c r="CV58" s="876"/>
      <c r="CW58" s="873"/>
      <c r="CX58" s="900"/>
      <c r="CY58" s="931"/>
      <c r="CZ58" s="932"/>
      <c r="DA58" s="881"/>
      <c r="DB58" s="876"/>
      <c r="DC58" s="873"/>
      <c r="DD58" s="926"/>
      <c r="DE58" s="937"/>
      <c r="DF58" s="949"/>
      <c r="DG58" s="953"/>
      <c r="DH58" s="937"/>
      <c r="DI58" s="953"/>
      <c r="DJ58" s="900"/>
      <c r="DK58" s="937"/>
      <c r="DL58" s="938"/>
      <c r="DM58" s="881"/>
      <c r="DN58" s="876"/>
      <c r="DO58" s="873"/>
      <c r="DP58" s="880"/>
      <c r="DQ58" s="880"/>
      <c r="DR58" s="880"/>
      <c r="DS58" s="881"/>
      <c r="DT58" s="876"/>
      <c r="DU58" s="873"/>
      <c r="DV58" s="881"/>
      <c r="DW58" s="876"/>
      <c r="DX58" s="873"/>
      <c r="DY58" s="881"/>
      <c r="DZ58" s="876"/>
      <c r="EA58" s="873"/>
      <c r="EB58" s="881"/>
      <c r="EC58" s="931"/>
      <c r="ED58" s="873"/>
      <c r="EE58" s="881"/>
      <c r="EF58" s="876"/>
      <c r="EG58" s="873"/>
      <c r="EH58" s="881"/>
      <c r="EI58" s="876"/>
      <c r="EJ58" s="873"/>
      <c r="EK58" s="881"/>
      <c r="EL58" s="876"/>
      <c r="EM58" s="873"/>
      <c r="EN58" s="881"/>
      <c r="EO58" s="876"/>
      <c r="EP58" s="873"/>
      <c r="EQ58" s="881"/>
      <c r="ER58" s="876"/>
      <c r="ES58" s="873"/>
      <c r="ET58" s="881"/>
      <c r="EU58" s="876"/>
      <c r="EV58" s="873"/>
      <c r="EW58" s="881"/>
      <c r="EX58" s="876"/>
      <c r="EY58" s="873"/>
      <c r="EZ58" s="881"/>
      <c r="FA58" s="876"/>
      <c r="FB58" s="873"/>
      <c r="FC58" s="881"/>
      <c r="FD58" s="876"/>
      <c r="FE58" s="873"/>
      <c r="FF58" s="881"/>
      <c r="FG58" s="876"/>
      <c r="FH58" s="873"/>
      <c r="FI58" s="881"/>
      <c r="FJ58" s="876"/>
      <c r="FK58" s="873"/>
    </row>
    <row r="59" spans="1:167" s="309" customFormat="1" ht="21.75" customHeight="1">
      <c r="B59" s="316">
        <v>16</v>
      </c>
      <c r="C59" s="899"/>
      <c r="D59" s="876"/>
      <c r="E59" s="907"/>
      <c r="F59" s="899"/>
      <c r="G59" s="876"/>
      <c r="H59" s="907"/>
      <c r="I59" s="881" t="s">
        <v>522</v>
      </c>
      <c r="J59" s="878" t="str">
        <f>IF(J44="申請なし","",IF(同種工事施工実績!F28="","",同種工事施工実績!F28))</f>
        <v/>
      </c>
      <c r="K59" s="879" t="str">
        <f>IF(K44="申請なし","",IF(同種工事施工実績!M28="","",同種工事施工実績!M28))</f>
        <v/>
      </c>
      <c r="L59" s="881"/>
      <c r="M59" s="876"/>
      <c r="N59" s="873"/>
      <c r="O59" s="940"/>
      <c r="P59" s="931"/>
      <c r="Q59" s="940"/>
      <c r="R59" s="881"/>
      <c r="S59" s="876"/>
      <c r="T59" s="873"/>
      <c r="U59" s="881"/>
      <c r="V59" s="876"/>
      <c r="W59" s="873"/>
      <c r="X59" s="881"/>
      <c r="Y59" s="876"/>
      <c r="Z59" s="873"/>
      <c r="AA59" s="881" t="s">
        <v>522</v>
      </c>
      <c r="AB59" s="878" t="str">
        <f>IF(OR(AA34="配置なし",AB44="申請なし"),"",IF(同種工事施工経験!F30="","",同種工事施工経験!F30))</f>
        <v/>
      </c>
      <c r="AC59" s="879" t="str">
        <f>IF(OR(AA34="配置なし",AC44="申請なし"),"",IF(同種工事施工経験!M30="","",同種工事施工経験!M30))</f>
        <v/>
      </c>
      <c r="AD59" s="881"/>
      <c r="AE59" s="876"/>
      <c r="AF59" s="873"/>
      <c r="AG59" s="880"/>
      <c r="AH59" s="876"/>
      <c r="AI59" s="907"/>
      <c r="AJ59" s="881"/>
      <c r="AK59" s="876"/>
      <c r="AL59" s="873"/>
      <c r="AM59" s="881"/>
      <c r="AN59" s="876"/>
      <c r="AO59" s="873"/>
      <c r="AP59" s="881"/>
      <c r="AQ59" s="876"/>
      <c r="AR59" s="873"/>
      <c r="AS59" s="881" t="s">
        <v>522</v>
      </c>
      <c r="AT59" s="878" t="str">
        <f>IF(OR(AS34="配置なし",AT44="申請なし"),"",IF(同種工事施工経験!F170="","",同種工事施工経験!F170))</f>
        <v/>
      </c>
      <c r="AU59" s="879" t="str">
        <f>IF(OR(AS34="配置なし",AU44="申請なし"),"",IF(同種工事施工経験!M170="","",同種工事施工経験!M170))</f>
        <v/>
      </c>
      <c r="AV59" s="881"/>
      <c r="AW59" s="876"/>
      <c r="AX59" s="873"/>
      <c r="AY59" s="899"/>
      <c r="AZ59" s="876"/>
      <c r="BA59" s="907"/>
      <c r="BB59" s="881"/>
      <c r="BC59" s="876"/>
      <c r="BD59" s="873"/>
      <c r="BE59" s="881"/>
      <c r="BF59" s="876"/>
      <c r="BG59" s="873"/>
      <c r="BH59" s="881"/>
      <c r="BI59" s="876"/>
      <c r="BJ59" s="873"/>
      <c r="BK59" s="881" t="s">
        <v>522</v>
      </c>
      <c r="BL59" s="878" t="str">
        <f>IF(OR(BK34="配置なし",BL44="申請なし"),"",IF(同種工事施工経験!F223="","",同種工事施工経験!F223))</f>
        <v/>
      </c>
      <c r="BM59" s="879" t="str">
        <f>IF(OR(BK34="配置なし",BM44="申請なし"),"",IF(同種工事施工経験!M223="","",同種工事施工経験!M223))</f>
        <v/>
      </c>
      <c r="BN59" s="881"/>
      <c r="BO59" s="876"/>
      <c r="BP59" s="873"/>
      <c r="BQ59" s="881"/>
      <c r="BR59" s="876"/>
      <c r="BS59" s="907"/>
      <c r="BT59" s="881"/>
      <c r="BU59" s="876"/>
      <c r="BV59" s="873"/>
      <c r="BW59" s="881"/>
      <c r="BX59" s="876"/>
      <c r="BY59" s="873"/>
      <c r="BZ59" s="881"/>
      <c r="CA59" s="876"/>
      <c r="CB59" s="873"/>
      <c r="CC59" s="881"/>
      <c r="CD59" s="876"/>
      <c r="CE59" s="873"/>
      <c r="CF59" s="881"/>
      <c r="CG59" s="876"/>
      <c r="CH59" s="873"/>
      <c r="CI59" s="881"/>
      <c r="CJ59" s="876"/>
      <c r="CK59" s="873"/>
      <c r="CL59" s="881"/>
      <c r="CM59" s="876"/>
      <c r="CN59" s="873"/>
      <c r="CO59" s="881"/>
      <c r="CP59" s="876"/>
      <c r="CQ59" s="873"/>
      <c r="CR59" s="899"/>
      <c r="CS59" s="876"/>
      <c r="CT59" s="907"/>
      <c r="CU59" s="881"/>
      <c r="CV59" s="876"/>
      <c r="CW59" s="873"/>
      <c r="CX59" s="881"/>
      <c r="CY59" s="876"/>
      <c r="CZ59" s="873"/>
      <c r="DA59" s="881"/>
      <c r="DB59" s="876"/>
      <c r="DC59" s="873"/>
      <c r="DD59" s="899"/>
      <c r="DE59" s="876"/>
      <c r="DF59" s="907"/>
      <c r="DG59" s="880"/>
      <c r="DH59" s="876"/>
      <c r="DI59" s="880"/>
      <c r="DJ59" s="881"/>
      <c r="DK59" s="876"/>
      <c r="DL59" s="873"/>
      <c r="DM59" s="881"/>
      <c r="DN59" s="876"/>
      <c r="DO59" s="873"/>
      <c r="DP59" s="880"/>
      <c r="DQ59" s="880"/>
      <c r="DR59" s="880"/>
      <c r="DS59" s="881"/>
      <c r="DT59" s="876"/>
      <c r="DU59" s="873"/>
      <c r="DV59" s="881"/>
      <c r="DW59" s="876"/>
      <c r="DX59" s="873"/>
      <c r="DY59" s="881"/>
      <c r="DZ59" s="876"/>
      <c r="EA59" s="873"/>
      <c r="EB59" s="881"/>
      <c r="EC59" s="931"/>
      <c r="ED59" s="873"/>
      <c r="EE59" s="881"/>
      <c r="EF59" s="876"/>
      <c r="EG59" s="873"/>
      <c r="EH59" s="881"/>
      <c r="EI59" s="876"/>
      <c r="EJ59" s="873"/>
      <c r="EK59" s="881"/>
      <c r="EL59" s="876"/>
      <c r="EM59" s="873"/>
      <c r="EN59" s="881"/>
      <c r="EO59" s="876"/>
      <c r="EP59" s="873"/>
      <c r="EQ59" s="881"/>
      <c r="ER59" s="876"/>
      <c r="ES59" s="873"/>
      <c r="ET59" s="881"/>
      <c r="EU59" s="876"/>
      <c r="EV59" s="873"/>
      <c r="EW59" s="881"/>
      <c r="EX59" s="876"/>
      <c r="EY59" s="873"/>
      <c r="EZ59" s="881"/>
      <c r="FA59" s="876"/>
      <c r="FB59" s="873"/>
      <c r="FC59" s="881"/>
      <c r="FD59" s="876"/>
      <c r="FE59" s="873"/>
      <c r="FF59" s="881"/>
      <c r="FG59" s="876"/>
      <c r="FH59" s="873"/>
      <c r="FI59" s="881"/>
      <c r="FJ59" s="876"/>
      <c r="FK59" s="873"/>
    </row>
    <row r="60" spans="1:167" s="309" customFormat="1" ht="21" customHeight="1">
      <c r="B60" s="316">
        <v>17</v>
      </c>
      <c r="C60" s="961"/>
      <c r="D60" s="962"/>
      <c r="E60" s="963"/>
      <c r="F60" s="961"/>
      <c r="G60" s="962"/>
      <c r="H60" s="963"/>
      <c r="I60" s="964" t="s">
        <v>523</v>
      </c>
      <c r="J60" s="965" t="str">
        <f>IF(J44="申請なし","",IF(同種工事施工実績!F18="","",同種工事施工実績!F18))</f>
        <v/>
      </c>
      <c r="K60" s="966" t="str">
        <f>IF(K44="申請なし","",IF(同種工事施工実績!M18="","",同種工事施工実績!M18))</f>
        <v/>
      </c>
      <c r="L60" s="964"/>
      <c r="M60" s="962"/>
      <c r="N60" s="967"/>
      <c r="O60" s="968"/>
      <c r="P60" s="969"/>
      <c r="Q60" s="968"/>
      <c r="R60" s="964"/>
      <c r="S60" s="962"/>
      <c r="T60" s="967"/>
      <c r="U60" s="964"/>
      <c r="V60" s="962"/>
      <c r="W60" s="967"/>
      <c r="X60" s="964"/>
      <c r="Y60" s="962"/>
      <c r="Z60" s="967"/>
      <c r="AA60" s="964" t="s">
        <v>523</v>
      </c>
      <c r="AB60" s="965" t="str">
        <f>IF(OR(AA34="配置なし",AB44="申請なし"),"",IF(同種工事施工経験!F19="","",同種工事施工経験!F19))</f>
        <v/>
      </c>
      <c r="AC60" s="966" t="str">
        <f>IF(OR(AA34="配置なし",AC44="申請なし"),"",IF(同種工事施工経験!M19="","",同種工事施工経験!M19))</f>
        <v/>
      </c>
      <c r="AD60" s="964"/>
      <c r="AE60" s="962"/>
      <c r="AF60" s="967"/>
      <c r="AG60" s="970"/>
      <c r="AH60" s="962"/>
      <c r="AI60" s="963"/>
      <c r="AJ60" s="964"/>
      <c r="AK60" s="962"/>
      <c r="AL60" s="967"/>
      <c r="AM60" s="964"/>
      <c r="AN60" s="962"/>
      <c r="AO60" s="967"/>
      <c r="AP60" s="964"/>
      <c r="AQ60" s="962"/>
      <c r="AR60" s="967"/>
      <c r="AS60" s="964" t="s">
        <v>523</v>
      </c>
      <c r="AT60" s="965" t="str">
        <f>IF(OR(AS34="配置なし",AT44="申請なし"),"",IF(同種工事施工経験!F159="","",同種工事施工経験!F159))</f>
        <v/>
      </c>
      <c r="AU60" s="966" t="str">
        <f>IF(OR(AS34="配置なし",AU44="申請なし"),"",IF(同種工事施工経験!M159="","",同種工事施工経験!M159))</f>
        <v/>
      </c>
      <c r="AV60" s="964"/>
      <c r="AW60" s="962"/>
      <c r="AX60" s="967"/>
      <c r="AY60" s="961"/>
      <c r="AZ60" s="962"/>
      <c r="BA60" s="963"/>
      <c r="BB60" s="964"/>
      <c r="BC60" s="962"/>
      <c r="BD60" s="967"/>
      <c r="BE60" s="964"/>
      <c r="BF60" s="962"/>
      <c r="BG60" s="967"/>
      <c r="BH60" s="964"/>
      <c r="BI60" s="962"/>
      <c r="BJ60" s="967"/>
      <c r="BK60" s="964" t="s">
        <v>523</v>
      </c>
      <c r="BL60" s="965" t="str">
        <f>IF(OR(BK34="配置なし",BL44="申請なし"),"",IF(同種工事施工経験!F212="","",同種工事施工経験!F212))</f>
        <v/>
      </c>
      <c r="BM60" s="966" t="str">
        <f>IF(OR(BK34="配置なし",BM44="申請なし"),"",IF(同種工事施工経験!M212="","",同種工事施工経験!M212))</f>
        <v/>
      </c>
      <c r="BN60" s="964"/>
      <c r="BO60" s="962"/>
      <c r="BP60" s="967"/>
      <c r="BQ60" s="964"/>
      <c r="BR60" s="962"/>
      <c r="BS60" s="963"/>
      <c r="BT60" s="964"/>
      <c r="BU60" s="962"/>
      <c r="BV60" s="967"/>
      <c r="BW60" s="964"/>
      <c r="BX60" s="962"/>
      <c r="BY60" s="967"/>
      <c r="BZ60" s="964"/>
      <c r="CA60" s="962"/>
      <c r="CB60" s="967"/>
      <c r="CC60" s="964"/>
      <c r="CD60" s="962"/>
      <c r="CE60" s="967"/>
      <c r="CF60" s="964"/>
      <c r="CG60" s="962"/>
      <c r="CH60" s="967"/>
      <c r="CI60" s="964"/>
      <c r="CJ60" s="962"/>
      <c r="CK60" s="967"/>
      <c r="CL60" s="964"/>
      <c r="CM60" s="962"/>
      <c r="CN60" s="967"/>
      <c r="CO60" s="964"/>
      <c r="CP60" s="962"/>
      <c r="CQ60" s="967"/>
      <c r="CR60" s="964"/>
      <c r="CS60" s="962"/>
      <c r="CT60" s="967"/>
      <c r="CU60" s="964"/>
      <c r="CV60" s="962"/>
      <c r="CW60" s="967"/>
      <c r="CX60" s="964"/>
      <c r="CY60" s="962"/>
      <c r="CZ60" s="967"/>
      <c r="DA60" s="964"/>
      <c r="DB60" s="962"/>
      <c r="DC60" s="967"/>
      <c r="DD60" s="961"/>
      <c r="DE60" s="962"/>
      <c r="DF60" s="963"/>
      <c r="DG60" s="970"/>
      <c r="DH60" s="962"/>
      <c r="DI60" s="970"/>
      <c r="DJ60" s="964"/>
      <c r="DK60" s="962"/>
      <c r="DL60" s="967"/>
      <c r="DM60" s="964"/>
      <c r="DN60" s="962"/>
      <c r="DO60" s="967"/>
      <c r="DP60" s="970"/>
      <c r="DQ60" s="970"/>
      <c r="DR60" s="970"/>
      <c r="DS60" s="964"/>
      <c r="DT60" s="962"/>
      <c r="DU60" s="967"/>
      <c r="DV60" s="964"/>
      <c r="DW60" s="962"/>
      <c r="DX60" s="967"/>
      <c r="DY60" s="964"/>
      <c r="DZ60" s="962"/>
      <c r="EA60" s="967"/>
      <c r="EB60" s="964"/>
      <c r="EC60" s="969"/>
      <c r="ED60" s="967"/>
      <c r="EE60" s="964"/>
      <c r="EF60" s="962"/>
      <c r="EG60" s="967"/>
      <c r="EH60" s="964"/>
      <c r="EI60" s="962"/>
      <c r="EJ60" s="967"/>
      <c r="EK60" s="964"/>
      <c r="EL60" s="962"/>
      <c r="EM60" s="967"/>
      <c r="EN60" s="964"/>
      <c r="EO60" s="962"/>
      <c r="EP60" s="967"/>
      <c r="EQ60" s="964"/>
      <c r="ER60" s="962"/>
      <c r="ES60" s="967"/>
      <c r="ET60" s="964"/>
      <c r="EU60" s="962"/>
      <c r="EV60" s="967"/>
      <c r="EW60" s="964"/>
      <c r="EX60" s="962"/>
      <c r="EY60" s="967"/>
      <c r="EZ60" s="964"/>
      <c r="FA60" s="962"/>
      <c r="FB60" s="967"/>
      <c r="FC60" s="964"/>
      <c r="FD60" s="962"/>
      <c r="FE60" s="967"/>
      <c r="FF60" s="964"/>
      <c r="FG60" s="962"/>
      <c r="FH60" s="967"/>
      <c r="FI60" s="964"/>
      <c r="FJ60" s="962"/>
      <c r="FK60" s="967"/>
    </row>
    <row r="61" spans="1:167" s="309" customFormat="1">
      <c r="A61" s="311"/>
      <c r="B61" s="311"/>
      <c r="C61" s="311"/>
      <c r="D61" s="311"/>
      <c r="E61" s="311"/>
      <c r="F61" s="311"/>
      <c r="G61" s="31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311"/>
      <c r="AH61" s="311"/>
      <c r="AI61" s="311"/>
      <c r="AJ61" s="311"/>
      <c r="AK61" s="311"/>
      <c r="AL61" s="311"/>
      <c r="AM61" s="311"/>
      <c r="AN61" s="311"/>
      <c r="AO61" s="311"/>
      <c r="AP61" s="311"/>
      <c r="AQ61" s="311"/>
      <c r="AR61" s="311"/>
      <c r="AS61" s="311"/>
      <c r="AT61" s="311"/>
      <c r="AU61" s="311"/>
      <c r="AV61" s="311"/>
      <c r="AW61" s="311"/>
      <c r="AX61" s="311"/>
      <c r="AY61" s="311"/>
      <c r="AZ61" s="311"/>
      <c r="BA61" s="311"/>
      <c r="BB61" s="311"/>
      <c r="BC61" s="311"/>
      <c r="BD61" s="311"/>
      <c r="BE61" s="311"/>
      <c r="BF61" s="311"/>
      <c r="BG61" s="311"/>
      <c r="BH61" s="311"/>
      <c r="BI61" s="311"/>
      <c r="BJ61" s="311"/>
      <c r="BK61" s="311"/>
      <c r="BL61" s="311"/>
      <c r="BM61" s="311"/>
      <c r="BN61" s="311"/>
      <c r="BO61" s="311"/>
      <c r="BP61" s="311"/>
      <c r="BQ61" s="311"/>
      <c r="BR61" s="311"/>
      <c r="BS61" s="311"/>
      <c r="BT61" s="311"/>
      <c r="BU61" s="311"/>
      <c r="BV61" s="311"/>
      <c r="BW61" s="311"/>
      <c r="BX61" s="311"/>
      <c r="BY61" s="311"/>
      <c r="BZ61" s="311"/>
      <c r="CA61" s="311"/>
      <c r="CB61" s="311"/>
      <c r="CC61" s="311"/>
      <c r="CD61" s="311"/>
      <c r="CE61" s="311"/>
      <c r="CF61" s="311"/>
      <c r="CG61" s="311"/>
      <c r="CH61" s="311"/>
      <c r="CI61" s="311"/>
      <c r="CJ61" s="311"/>
      <c r="CK61" s="311"/>
      <c r="CL61" s="311"/>
      <c r="CM61" s="311"/>
      <c r="CN61" s="311"/>
      <c r="CO61" s="311"/>
      <c r="CP61" s="311"/>
      <c r="CQ61" s="311"/>
      <c r="CR61" s="311"/>
      <c r="CS61" s="311"/>
      <c r="CT61" s="311"/>
      <c r="CU61" s="311"/>
      <c r="CV61" s="311"/>
      <c r="CW61" s="311"/>
      <c r="CX61" s="311"/>
      <c r="CY61" s="311"/>
      <c r="CZ61" s="311"/>
      <c r="DA61" s="311"/>
      <c r="DB61" s="311"/>
      <c r="DC61" s="311"/>
      <c r="DD61" s="311"/>
      <c r="DE61" s="311"/>
      <c r="DF61" s="311"/>
      <c r="DG61" s="311"/>
      <c r="DH61" s="311"/>
      <c r="DI61" s="311"/>
      <c r="DJ61" s="311"/>
      <c r="DK61" s="311"/>
      <c r="DL61" s="311"/>
      <c r="DM61" s="311"/>
      <c r="DN61" s="311"/>
      <c r="DO61" s="311"/>
      <c r="DP61" s="311"/>
      <c r="DQ61" s="311"/>
      <c r="DR61" s="311"/>
      <c r="DS61" s="311"/>
      <c r="DT61" s="311"/>
      <c r="DU61" s="311"/>
      <c r="DV61" s="311"/>
      <c r="DW61" s="311"/>
      <c r="DX61" s="311"/>
      <c r="DY61" s="311"/>
      <c r="DZ61" s="311"/>
      <c r="EA61" s="311"/>
      <c r="EB61" s="311"/>
      <c r="EC61" s="311"/>
      <c r="ED61" s="311"/>
      <c r="EE61" s="311"/>
      <c r="EF61" s="311"/>
      <c r="EG61" s="311"/>
      <c r="EH61" s="311"/>
      <c r="EI61" s="311"/>
      <c r="EJ61" s="311"/>
      <c r="EK61" s="311"/>
      <c r="EL61" s="311"/>
      <c r="EM61" s="311"/>
      <c r="EN61" s="311"/>
      <c r="EO61" s="311"/>
      <c r="EP61" s="311"/>
      <c r="EQ61" s="311"/>
      <c r="ER61" s="311"/>
      <c r="ES61" s="311"/>
      <c r="ET61" s="311"/>
      <c r="EU61" s="311"/>
      <c r="EV61" s="311"/>
      <c r="EW61" s="311"/>
      <c r="EX61" s="311"/>
      <c r="EY61" s="311"/>
      <c r="EZ61" s="311"/>
      <c r="FA61" s="311"/>
      <c r="FB61" s="311"/>
      <c r="FC61" s="311"/>
      <c r="FD61" s="311"/>
      <c r="FF61" s="311"/>
      <c r="FG61" s="311"/>
      <c r="FI61" s="311"/>
      <c r="FJ61" s="311"/>
    </row>
    <row r="62" spans="1:167" s="96" customFormat="1" ht="14.25" customHeight="1">
      <c r="A62" s="309"/>
      <c r="B62" s="320" t="s">
        <v>1198</v>
      </c>
      <c r="C62" s="319"/>
      <c r="D62" s="319"/>
      <c r="E62" s="319"/>
      <c r="F62" s="319"/>
      <c r="G62" s="319"/>
      <c r="H62" s="319"/>
      <c r="I62" s="319"/>
      <c r="J62" s="319"/>
      <c r="K62" s="319"/>
      <c r="L62" s="319"/>
      <c r="M62" s="319"/>
      <c r="N62" s="319"/>
      <c r="O62" s="319"/>
      <c r="P62" s="319"/>
      <c r="Q62" s="319"/>
      <c r="R62" s="97"/>
      <c r="S62" s="97"/>
      <c r="T62" s="97"/>
      <c r="U62" s="97"/>
      <c r="V62" s="97"/>
      <c r="W62" s="97"/>
      <c r="X62" s="97"/>
      <c r="Y62" s="97"/>
      <c r="Z62" s="97"/>
      <c r="AA62" s="97"/>
      <c r="AB62" s="97"/>
      <c r="AC62" s="97"/>
      <c r="AD62" s="97"/>
      <c r="AE62" s="97"/>
      <c r="AF62" s="97"/>
      <c r="AG62" s="109"/>
      <c r="AH62" s="109"/>
      <c r="AI62" s="109"/>
      <c r="AJ62" s="97"/>
      <c r="AK62" s="97"/>
      <c r="AL62" s="97"/>
      <c r="AM62" s="97"/>
      <c r="AN62" s="97"/>
      <c r="AO62" s="97"/>
      <c r="AP62" s="97"/>
      <c r="AQ62" s="97"/>
      <c r="AR62" s="97"/>
      <c r="AS62" s="97"/>
      <c r="AT62" s="97"/>
      <c r="AU62" s="97"/>
      <c r="AV62" s="97"/>
      <c r="AW62" s="97"/>
      <c r="AX62" s="97"/>
      <c r="AY62" s="109"/>
      <c r="AZ62" s="109"/>
      <c r="BA62" s="109"/>
      <c r="BB62" s="97"/>
      <c r="BC62" s="97"/>
      <c r="BD62" s="97"/>
      <c r="BE62" s="97"/>
      <c r="BF62" s="97"/>
      <c r="BG62" s="97"/>
      <c r="BH62" s="97"/>
      <c r="BI62" s="97"/>
      <c r="BJ62" s="97"/>
      <c r="BK62" s="97"/>
      <c r="BL62" s="97"/>
      <c r="BM62" s="97"/>
      <c r="BN62" s="97"/>
      <c r="BO62" s="97"/>
      <c r="BP62" s="97"/>
      <c r="BQ62" s="109"/>
      <c r="BR62" s="109"/>
      <c r="BS62" s="109"/>
      <c r="BT62" s="97"/>
      <c r="BU62" s="97"/>
      <c r="BV62" s="97"/>
      <c r="BW62" s="97"/>
      <c r="BX62" s="97"/>
      <c r="BY62" s="97"/>
      <c r="BZ62" s="97"/>
      <c r="CA62" s="97"/>
      <c r="CB62" s="97"/>
      <c r="CC62" s="109"/>
      <c r="CD62" s="109"/>
      <c r="CE62" s="109"/>
      <c r="CF62" s="97"/>
      <c r="CG62" s="97"/>
      <c r="CH62" s="97"/>
      <c r="CI62" s="109"/>
      <c r="CJ62" s="109"/>
      <c r="CK62" s="109"/>
      <c r="CL62" s="109"/>
      <c r="CM62" s="109"/>
      <c r="CN62" s="109"/>
      <c r="CO62" s="97"/>
      <c r="CP62" s="97"/>
      <c r="CQ62" s="97"/>
      <c r="CR62" s="109"/>
      <c r="CS62" s="109"/>
      <c r="CT62" s="109"/>
      <c r="CU62" s="97"/>
      <c r="CV62" s="97"/>
      <c r="CW62" s="97"/>
      <c r="CX62" s="109"/>
      <c r="CY62" s="109"/>
      <c r="CZ62" s="109"/>
      <c r="DA62" s="97"/>
      <c r="DB62" s="97"/>
      <c r="DC62" s="97"/>
      <c r="DD62" s="109"/>
      <c r="DE62" s="109"/>
      <c r="DF62" s="109"/>
      <c r="DG62" s="109"/>
      <c r="DH62" s="109"/>
      <c r="DI62" s="109"/>
      <c r="DJ62" s="109"/>
      <c r="DK62" s="109"/>
      <c r="DL62" s="109"/>
      <c r="DM62" s="97"/>
      <c r="DN62" s="97"/>
      <c r="DO62" s="97"/>
      <c r="DP62" s="109"/>
      <c r="DQ62" s="109"/>
      <c r="DR62" s="109"/>
      <c r="DS62" s="109"/>
      <c r="DT62" s="109"/>
      <c r="DU62" s="109"/>
      <c r="DV62" s="97"/>
      <c r="DW62" s="97"/>
      <c r="DX62" s="97"/>
      <c r="DY62" s="97"/>
      <c r="DZ62" s="97"/>
      <c r="EA62" s="97"/>
      <c r="EB62" s="97"/>
      <c r="EC62" s="97"/>
      <c r="ED62" s="97"/>
      <c r="EE62" s="97"/>
      <c r="EF62" s="97"/>
      <c r="EG62" s="97"/>
      <c r="EH62" s="97"/>
      <c r="EI62" s="97"/>
      <c r="EJ62" s="97"/>
      <c r="EK62" s="109"/>
      <c r="EL62" s="109"/>
      <c r="EM62" s="109"/>
      <c r="EN62" s="109"/>
      <c r="EO62" s="109"/>
      <c r="EP62" s="109"/>
      <c r="EQ62" s="109"/>
      <c r="ER62" s="109"/>
      <c r="ES62" s="109"/>
      <c r="ET62" s="97"/>
      <c r="EU62" s="97"/>
      <c r="EV62" s="97"/>
      <c r="EW62" s="97"/>
      <c r="EX62" s="97"/>
      <c r="EY62" s="97"/>
      <c r="EZ62" s="97"/>
      <c r="FA62" s="97"/>
      <c r="FB62" s="97"/>
      <c r="FC62" s="97"/>
      <c r="FD62" s="97"/>
      <c r="FE62" s="97"/>
      <c r="FF62" s="109"/>
      <c r="FG62" s="109"/>
      <c r="FH62" s="109"/>
      <c r="FI62" s="109"/>
      <c r="FJ62" s="109"/>
      <c r="FK62" s="109"/>
    </row>
    <row r="63" spans="1:167" s="102" customFormat="1" ht="14.25" customHeight="1">
      <c r="A63" s="309"/>
      <c r="B63" s="654" t="s">
        <v>1199</v>
      </c>
      <c r="C63" s="319"/>
      <c r="D63" s="319"/>
      <c r="E63" s="319"/>
      <c r="F63" s="319"/>
      <c r="G63" s="319"/>
      <c r="H63" s="319"/>
      <c r="I63" s="319"/>
      <c r="J63" s="319"/>
      <c r="K63" s="319"/>
      <c r="L63" s="319"/>
      <c r="M63" s="319"/>
      <c r="N63" s="319"/>
      <c r="O63" s="319"/>
      <c r="P63" s="319"/>
      <c r="Q63" s="319"/>
      <c r="R63" s="103"/>
      <c r="S63" s="103"/>
      <c r="T63" s="103"/>
      <c r="U63" s="103"/>
      <c r="V63" s="103"/>
      <c r="W63" s="103"/>
      <c r="X63" s="103"/>
      <c r="Y63" s="103"/>
      <c r="Z63" s="103"/>
      <c r="AA63" s="103"/>
      <c r="AB63" s="103"/>
      <c r="AC63" s="103"/>
      <c r="AD63" s="103"/>
      <c r="AE63" s="103"/>
      <c r="AF63" s="103"/>
      <c r="AG63" s="109"/>
      <c r="AH63" s="109"/>
      <c r="AI63" s="109"/>
      <c r="AJ63" s="103"/>
      <c r="AK63" s="103"/>
      <c r="AL63" s="103"/>
      <c r="AM63" s="103"/>
      <c r="AN63" s="103"/>
      <c r="AO63" s="103"/>
      <c r="AP63" s="103"/>
      <c r="AQ63" s="103"/>
      <c r="AR63" s="103"/>
      <c r="AS63" s="103"/>
      <c r="AT63" s="103"/>
      <c r="AU63" s="103"/>
      <c r="AV63" s="103"/>
      <c r="AW63" s="103"/>
      <c r="AX63" s="103"/>
      <c r="AY63" s="109"/>
      <c r="AZ63" s="109"/>
      <c r="BA63" s="109"/>
      <c r="BB63" s="103"/>
      <c r="BC63" s="103"/>
      <c r="BD63" s="103"/>
      <c r="BE63" s="103"/>
      <c r="BF63" s="103"/>
      <c r="BG63" s="103"/>
      <c r="BH63" s="103"/>
      <c r="BI63" s="103"/>
      <c r="BJ63" s="103"/>
      <c r="BK63" s="103"/>
      <c r="BL63" s="103"/>
      <c r="BM63" s="103"/>
      <c r="BN63" s="103"/>
      <c r="BO63" s="103"/>
      <c r="BP63" s="103"/>
      <c r="BQ63" s="109"/>
      <c r="BR63" s="109"/>
      <c r="BS63" s="109"/>
      <c r="BT63" s="103"/>
      <c r="BU63" s="103"/>
      <c r="BV63" s="103"/>
      <c r="BW63" s="103"/>
      <c r="BX63" s="103"/>
      <c r="BY63" s="103"/>
      <c r="BZ63" s="103"/>
      <c r="CA63" s="103"/>
      <c r="CB63" s="103"/>
      <c r="CC63" s="109"/>
      <c r="CD63" s="109"/>
      <c r="CE63" s="109"/>
      <c r="CF63" s="103"/>
      <c r="CG63" s="103"/>
      <c r="CH63" s="103"/>
      <c r="CI63" s="109"/>
      <c r="CJ63" s="109"/>
      <c r="CK63" s="109"/>
      <c r="CL63" s="109"/>
      <c r="CM63" s="109"/>
      <c r="CN63" s="109"/>
      <c r="CO63" s="103"/>
      <c r="CP63" s="103"/>
      <c r="CQ63" s="103"/>
      <c r="CR63" s="109"/>
      <c r="CS63" s="109"/>
      <c r="CT63" s="109"/>
      <c r="CU63" s="103"/>
      <c r="CV63" s="103"/>
      <c r="CW63" s="103"/>
      <c r="CX63" s="109"/>
      <c r="CY63" s="109"/>
      <c r="CZ63" s="109"/>
      <c r="DA63" s="103"/>
      <c r="DB63" s="103"/>
      <c r="DC63" s="103"/>
      <c r="DD63" s="109"/>
      <c r="DE63" s="109"/>
      <c r="DF63" s="109"/>
      <c r="DG63" s="109"/>
      <c r="DH63" s="109"/>
      <c r="DI63" s="109"/>
      <c r="DJ63" s="109"/>
      <c r="DK63" s="109"/>
      <c r="DL63" s="109"/>
      <c r="DM63" s="103"/>
      <c r="DN63" s="103"/>
      <c r="DO63" s="103"/>
      <c r="DP63" s="109"/>
      <c r="DQ63" s="109"/>
      <c r="DR63" s="109"/>
      <c r="DS63" s="109"/>
      <c r="DT63" s="109"/>
      <c r="DU63" s="109"/>
      <c r="DV63" s="103"/>
      <c r="DW63" s="103"/>
      <c r="DX63" s="103"/>
      <c r="DY63" s="103"/>
      <c r="DZ63" s="103"/>
      <c r="EA63" s="103"/>
      <c r="EB63" s="103"/>
      <c r="EC63" s="103"/>
      <c r="ED63" s="103"/>
      <c r="EE63" s="103"/>
      <c r="EF63" s="103"/>
      <c r="EG63" s="103"/>
      <c r="EH63" s="103"/>
      <c r="EI63" s="103"/>
      <c r="EJ63" s="103"/>
      <c r="EK63" s="109"/>
      <c r="EL63" s="109"/>
      <c r="EM63" s="109"/>
      <c r="EN63" s="109"/>
      <c r="EO63" s="109"/>
      <c r="EP63" s="109"/>
      <c r="EQ63" s="109"/>
      <c r="ER63" s="109"/>
      <c r="ES63" s="109"/>
      <c r="ET63" s="103"/>
      <c r="EU63" s="103"/>
      <c r="EV63" s="103"/>
      <c r="EW63" s="103"/>
      <c r="EX63" s="103"/>
      <c r="EY63" s="103"/>
      <c r="EZ63" s="103"/>
      <c r="FA63" s="103"/>
      <c r="FB63" s="103"/>
      <c r="FC63" s="103"/>
      <c r="FD63" s="103"/>
      <c r="FE63" s="103"/>
      <c r="FF63" s="109"/>
      <c r="FG63" s="109"/>
      <c r="FH63" s="109"/>
      <c r="FI63" s="109"/>
      <c r="FJ63" s="109"/>
      <c r="FK63" s="109"/>
    </row>
    <row r="64" spans="1:167">
      <c r="A64" s="311"/>
      <c r="B64" s="311"/>
      <c r="C64" s="311"/>
      <c r="D64" s="311"/>
      <c r="E64" s="311"/>
      <c r="F64" s="311"/>
      <c r="G64" s="311"/>
      <c r="H64" s="311"/>
      <c r="I64" s="311"/>
      <c r="J64" s="311"/>
      <c r="K64" s="311"/>
      <c r="L64" s="311"/>
      <c r="M64" s="311"/>
      <c r="N64" s="311"/>
      <c r="O64" s="311"/>
      <c r="P64" s="311"/>
      <c r="Q64" s="311"/>
    </row>
  </sheetData>
  <mergeCells count="597">
    <mergeCell ref="Y26:Z26"/>
    <mergeCell ref="Y27:Z27"/>
    <mergeCell ref="AE25:AF25"/>
    <mergeCell ref="Y25:Z25"/>
    <mergeCell ref="X21:X24"/>
    <mergeCell ref="Y39:Z42"/>
    <mergeCell ref="X39:X42"/>
    <mergeCell ref="X38:Z38"/>
    <mergeCell ref="X37:Z37"/>
    <mergeCell ref="AA37:AC37"/>
    <mergeCell ref="AA38:AC38"/>
    <mergeCell ref="AE41:AF41"/>
    <mergeCell ref="AE42:AF42"/>
    <mergeCell ref="AB39:AC39"/>
    <mergeCell ref="AB41:AC41"/>
    <mergeCell ref="AB42:AC42"/>
    <mergeCell ref="AD37:AF37"/>
    <mergeCell ref="AE32:AF32"/>
    <mergeCell ref="AD21:AD22"/>
    <mergeCell ref="AE21:AF22"/>
    <mergeCell ref="AE23:AF23"/>
    <mergeCell ref="AE24:AF24"/>
    <mergeCell ref="AE29:AF29"/>
    <mergeCell ref="AD26:AD28"/>
    <mergeCell ref="J21:K21"/>
    <mergeCell ref="L39:L40"/>
    <mergeCell ref="M39:N40"/>
    <mergeCell ref="M41:N41"/>
    <mergeCell ref="M42:N42"/>
    <mergeCell ref="M31:N31"/>
    <mergeCell ref="L21:L22"/>
    <mergeCell ref="M21:N22"/>
    <mergeCell ref="M23:N23"/>
    <mergeCell ref="M24:N24"/>
    <mergeCell ref="L38:N38"/>
    <mergeCell ref="I37:K37"/>
    <mergeCell ref="L37:N37"/>
    <mergeCell ref="I38:K38"/>
    <mergeCell ref="J39:K39"/>
    <mergeCell ref="J40:K40"/>
    <mergeCell ref="J41:K41"/>
    <mergeCell ref="J42:K42"/>
    <mergeCell ref="J24:K24"/>
    <mergeCell ref="J23:K23"/>
    <mergeCell ref="J22:K22"/>
    <mergeCell ref="AV21:AV22"/>
    <mergeCell ref="AW21:AX22"/>
    <mergeCell ref="AN26:AO26"/>
    <mergeCell ref="AT22:AU22"/>
    <mergeCell ref="BE39:BG42"/>
    <mergeCell ref="BH39:BH42"/>
    <mergeCell ref="BE37:BG37"/>
    <mergeCell ref="BB39:BD42"/>
    <mergeCell ref="BB38:BD38"/>
    <mergeCell ref="BE38:BG38"/>
    <mergeCell ref="AS37:AU37"/>
    <mergeCell ref="BH37:BJ37"/>
    <mergeCell ref="BH38:BJ38"/>
    <mergeCell ref="AP37:AR37"/>
    <mergeCell ref="AW24:AX24"/>
    <mergeCell ref="AV39:AV40"/>
    <mergeCell ref="AW39:AX40"/>
    <mergeCell ref="AQ26:AR26"/>
    <mergeCell ref="AM39:AO42"/>
    <mergeCell ref="AP38:AR38"/>
    <mergeCell ref="AP39:AP42"/>
    <mergeCell ref="AM38:AO38"/>
    <mergeCell ref="AZ40:BA40"/>
    <mergeCell ref="AZ41:BA41"/>
    <mergeCell ref="CY21:CZ24"/>
    <mergeCell ref="BZ39:CB40"/>
    <mergeCell ref="BL39:BM39"/>
    <mergeCell ref="BL40:BM40"/>
    <mergeCell ref="BT37:BV37"/>
    <mergeCell ref="BR40:BS40"/>
    <mergeCell ref="BI27:BJ27"/>
    <mergeCell ref="BI39:BJ42"/>
    <mergeCell ref="BB37:BD37"/>
    <mergeCell ref="BK38:BM38"/>
    <mergeCell ref="BK37:BM37"/>
    <mergeCell ref="BL41:BM41"/>
    <mergeCell ref="BL42:BM42"/>
    <mergeCell ref="BL24:BM24"/>
    <mergeCell ref="BL23:BM23"/>
    <mergeCell ref="CO37:CQ37"/>
    <mergeCell ref="BW37:BY37"/>
    <mergeCell ref="BZ37:CB37"/>
    <mergeCell ref="CO39:CO42"/>
    <mergeCell ref="CR37:CT37"/>
    <mergeCell ref="BO30:BP30"/>
    <mergeCell ref="BR39:BS39"/>
    <mergeCell ref="CL26:CL27"/>
    <mergeCell ref="CF30:CF32"/>
    <mergeCell ref="G40:H40"/>
    <mergeCell ref="G41:H41"/>
    <mergeCell ref="C37:E37"/>
    <mergeCell ref="C38:E38"/>
    <mergeCell ref="D39:E39"/>
    <mergeCell ref="D40:E40"/>
    <mergeCell ref="D41:E41"/>
    <mergeCell ref="D42:E42"/>
    <mergeCell ref="G42:H42"/>
    <mergeCell ref="F37:H37"/>
    <mergeCell ref="F38:H38"/>
    <mergeCell ref="G39:H39"/>
    <mergeCell ref="U38:W38"/>
    <mergeCell ref="O37:Q37"/>
    <mergeCell ref="O38:Q38"/>
    <mergeCell ref="O39:O42"/>
    <mergeCell ref="P39:Q42"/>
    <mergeCell ref="R38:T38"/>
    <mergeCell ref="R39:T42"/>
    <mergeCell ref="V26:W26"/>
    <mergeCell ref="L26:L28"/>
    <mergeCell ref="M26:N28"/>
    <mergeCell ref="M29:N29"/>
    <mergeCell ref="M30:N30"/>
    <mergeCell ref="R37:T37"/>
    <mergeCell ref="U39:W42"/>
    <mergeCell ref="U37:W37"/>
    <mergeCell ref="G24:H24"/>
    <mergeCell ref="O21:O24"/>
    <mergeCell ref="P21:Q24"/>
    <mergeCell ref="U21:W24"/>
    <mergeCell ref="G21:H21"/>
    <mergeCell ref="M25:N25"/>
    <mergeCell ref="V25:W25"/>
    <mergeCell ref="P25:Q25"/>
    <mergeCell ref="C19:E19"/>
    <mergeCell ref="C20:E20"/>
    <mergeCell ref="D21:E21"/>
    <mergeCell ref="D22:E22"/>
    <mergeCell ref="D23:E23"/>
    <mergeCell ref="D24:E24"/>
    <mergeCell ref="G22:H22"/>
    <mergeCell ref="G23:H23"/>
    <mergeCell ref="I19:K19"/>
    <mergeCell ref="R20:T20"/>
    <mergeCell ref="L19:N19"/>
    <mergeCell ref="U19:W19"/>
    <mergeCell ref="I20:K20"/>
    <mergeCell ref="L20:N20"/>
    <mergeCell ref="U20:W20"/>
    <mergeCell ref="R19:T19"/>
    <mergeCell ref="CI19:CK19"/>
    <mergeCell ref="BB19:BD19"/>
    <mergeCell ref="BB20:BD20"/>
    <mergeCell ref="Y21:Z24"/>
    <mergeCell ref="BN20:BP20"/>
    <mergeCell ref="AJ19:AL19"/>
    <mergeCell ref="AJ20:AL20"/>
    <mergeCell ref="AP21:AP24"/>
    <mergeCell ref="AQ21:AR24"/>
    <mergeCell ref="BZ19:CB19"/>
    <mergeCell ref="X19:Z19"/>
    <mergeCell ref="AA19:AC19"/>
    <mergeCell ref="X20:Z20"/>
    <mergeCell ref="AA20:AC20"/>
    <mergeCell ref="AV20:AX20"/>
    <mergeCell ref="AG19:AI19"/>
    <mergeCell ref="AG20:AI20"/>
    <mergeCell ref="BI21:BJ24"/>
    <mergeCell ref="AM21:AO24"/>
    <mergeCell ref="AB24:AC24"/>
    <mergeCell ref="AB23:AC23"/>
    <mergeCell ref="AH21:AI21"/>
    <mergeCell ref="AH22:AI22"/>
    <mergeCell ref="AH23:AI23"/>
    <mergeCell ref="FI38:FK38"/>
    <mergeCell ref="FI39:FI42"/>
    <mergeCell ref="FJ39:FK42"/>
    <mergeCell ref="FF37:FH37"/>
    <mergeCell ref="FF38:FH38"/>
    <mergeCell ref="FF39:FF42"/>
    <mergeCell ref="FG39:FH42"/>
    <mergeCell ref="FG27:FH28"/>
    <mergeCell ref="FG29:FH29"/>
    <mergeCell ref="FG33:FH33"/>
    <mergeCell ref="FJ29:FK29"/>
    <mergeCell ref="FJ30:FK30"/>
    <mergeCell ref="FI31:FI32"/>
    <mergeCell ref="FJ31:FK32"/>
    <mergeCell ref="FF31:FF32"/>
    <mergeCell ref="FJ33:FK33"/>
    <mergeCell ref="FI37:FK37"/>
    <mergeCell ref="FG31:FH32"/>
    <mergeCell ref="FG30:FH30"/>
    <mergeCell ref="FF27:FF28"/>
    <mergeCell ref="FJ25:FK25"/>
    <mergeCell ref="FJ26:FK26"/>
    <mergeCell ref="FI27:FI28"/>
    <mergeCell ref="FJ27:FK28"/>
    <mergeCell ref="ET19:EV19"/>
    <mergeCell ref="FA27:FB27"/>
    <mergeCell ref="EZ19:FB19"/>
    <mergeCell ref="EZ20:FB20"/>
    <mergeCell ref="EZ21:EZ24"/>
    <mergeCell ref="FA21:FB24"/>
    <mergeCell ref="EZ28:EZ29"/>
    <mergeCell ref="FA28:FB29"/>
    <mergeCell ref="FD26:FE26"/>
    <mergeCell ref="FC27:FC28"/>
    <mergeCell ref="FD27:FE28"/>
    <mergeCell ref="FD29:FE29"/>
    <mergeCell ref="FF19:FH19"/>
    <mergeCell ref="EW21:EW24"/>
    <mergeCell ref="FC19:FE19"/>
    <mergeCell ref="FF20:FH20"/>
    <mergeCell ref="FG25:FH25"/>
    <mergeCell ref="FG26:FH26"/>
    <mergeCell ref="EB19:ED19"/>
    <mergeCell ref="DJ21:DJ24"/>
    <mergeCell ref="DK21:DL24"/>
    <mergeCell ref="DD19:DF19"/>
    <mergeCell ref="DG19:DI19"/>
    <mergeCell ref="DG21:DG24"/>
    <mergeCell ref="DY19:EA19"/>
    <mergeCell ref="DA20:DC20"/>
    <mergeCell ref="FI19:FK19"/>
    <mergeCell ref="FI20:FK20"/>
    <mergeCell ref="FI21:FI24"/>
    <mergeCell ref="FJ21:FK24"/>
    <mergeCell ref="DB21:DC24"/>
    <mergeCell ref="DY20:EA20"/>
    <mergeCell ref="DG20:DI20"/>
    <mergeCell ref="DH21:DI24"/>
    <mergeCell ref="DY21:EA24"/>
    <mergeCell ref="DV21:DV24"/>
    <mergeCell ref="DW21:DX24"/>
    <mergeCell ref="DM21:DM24"/>
    <mergeCell ref="DN21:DO24"/>
    <mergeCell ref="FG21:FH24"/>
    <mergeCell ref="DP19:DR19"/>
    <mergeCell ref="DS19:DU19"/>
    <mergeCell ref="DY37:EA37"/>
    <mergeCell ref="DA37:DC37"/>
    <mergeCell ref="BN37:BP37"/>
    <mergeCell ref="AY37:BA37"/>
    <mergeCell ref="AY38:BA38"/>
    <mergeCell ref="EW20:EY20"/>
    <mergeCell ref="EX21:EY24"/>
    <mergeCell ref="DM37:DO37"/>
    <mergeCell ref="DV37:DX37"/>
    <mergeCell ref="EX25:EY25"/>
    <mergeCell ref="EX26:EY26"/>
    <mergeCell ref="DV26:DV28"/>
    <mergeCell ref="DJ20:DL20"/>
    <mergeCell ref="DJ37:DL37"/>
    <mergeCell ref="DV20:DX20"/>
    <mergeCell ref="DM20:DO20"/>
    <mergeCell ref="ET20:EV20"/>
    <mergeCell ref="DW26:DW28"/>
    <mergeCell ref="EX27:EY27"/>
    <mergeCell ref="EB25:EC25"/>
    <mergeCell ref="EB20:ED20"/>
    <mergeCell ref="DN25:DO25"/>
    <mergeCell ref="EB21:ED24"/>
    <mergeCell ref="EE20:EG20"/>
    <mergeCell ref="AZ42:BA42"/>
    <mergeCell ref="AW23:AX23"/>
    <mergeCell ref="DJ39:DJ42"/>
    <mergeCell ref="DK39:DL42"/>
    <mergeCell ref="BN39:BN40"/>
    <mergeCell ref="BO39:BP40"/>
    <mergeCell ref="BO41:BP41"/>
    <mergeCell ref="BO42:BP42"/>
    <mergeCell ref="DG28:DI28"/>
    <mergeCell ref="DG30:DI30"/>
    <mergeCell ref="DG26:DI26"/>
    <mergeCell ref="DD21:DD24"/>
    <mergeCell ref="DE21:DF24"/>
    <mergeCell ref="DA21:DA24"/>
    <mergeCell ref="DD39:DD42"/>
    <mergeCell ref="CR28:CR29"/>
    <mergeCell ref="CW26:CW28"/>
    <mergeCell ref="CR21:CR24"/>
    <mergeCell ref="CS21:CT24"/>
    <mergeCell ref="CV26:CV28"/>
    <mergeCell ref="CU26:CU28"/>
    <mergeCell ref="CX26:CX27"/>
    <mergeCell ref="DG37:DI37"/>
    <mergeCell ref="CC41:CE42"/>
    <mergeCell ref="DN26:DO26"/>
    <mergeCell ref="FC31:FC32"/>
    <mergeCell ref="FD31:FE32"/>
    <mergeCell ref="FD33:FE33"/>
    <mergeCell ref="FD30:FE30"/>
    <mergeCell ref="EU21:EV21"/>
    <mergeCell ref="DX26:DX28"/>
    <mergeCell ref="EE21:EG24"/>
    <mergeCell ref="EU24:EV24"/>
    <mergeCell ref="EU23:EV23"/>
    <mergeCell ref="EU22:EV22"/>
    <mergeCell ref="EB29:EC29"/>
    <mergeCell ref="EB26:EC26"/>
    <mergeCell ref="EB27:EC27"/>
    <mergeCell ref="EB28:EC28"/>
    <mergeCell ref="FC21:FC24"/>
    <mergeCell ref="FD21:FE24"/>
    <mergeCell ref="FA25:FB25"/>
    <mergeCell ref="FD25:FE25"/>
    <mergeCell ref="FA26:FB26"/>
    <mergeCell ref="DQ26:DR26"/>
    <mergeCell ref="DT26:DU26"/>
    <mergeCell ref="DT27:DU27"/>
    <mergeCell ref="DT28:DU28"/>
    <mergeCell ref="AM19:AO19"/>
    <mergeCell ref="AP19:AR19"/>
    <mergeCell ref="AS19:AU19"/>
    <mergeCell ref="AV19:AX19"/>
    <mergeCell ref="AD20:AF20"/>
    <mergeCell ref="AM20:AO20"/>
    <mergeCell ref="AP20:AR20"/>
    <mergeCell ref="AS20:AU20"/>
    <mergeCell ref="FF21:FF24"/>
    <mergeCell ref="FC20:FE20"/>
    <mergeCell ref="EH20:EJ20"/>
    <mergeCell ref="DJ19:DL19"/>
    <mergeCell ref="EH19:EJ19"/>
    <mergeCell ref="EW19:EY19"/>
    <mergeCell ref="DV19:DX19"/>
    <mergeCell ref="DM19:DO19"/>
    <mergeCell ref="CR19:CT19"/>
    <mergeCell ref="CX19:CZ19"/>
    <mergeCell ref="DD20:DF20"/>
    <mergeCell ref="CU19:CW19"/>
    <mergeCell ref="CU20:CW20"/>
    <mergeCell ref="CX20:CZ20"/>
    <mergeCell ref="CX21:CX24"/>
    <mergeCell ref="EE19:EG19"/>
    <mergeCell ref="EH38:EJ38"/>
    <mergeCell ref="EH39:EJ42"/>
    <mergeCell ref="EB37:ED37"/>
    <mergeCell ref="EB38:ED38"/>
    <mergeCell ref="EB39:ED42"/>
    <mergeCell ref="EE37:EG37"/>
    <mergeCell ref="EE38:EG38"/>
    <mergeCell ref="EE39:EG42"/>
    <mergeCell ref="F19:H19"/>
    <mergeCell ref="O19:Q19"/>
    <mergeCell ref="BW20:BY20"/>
    <mergeCell ref="F20:H20"/>
    <mergeCell ref="O20:Q20"/>
    <mergeCell ref="AY19:BA19"/>
    <mergeCell ref="AY20:BA20"/>
    <mergeCell ref="BH20:BJ20"/>
    <mergeCell ref="BK20:BM20"/>
    <mergeCell ref="BE19:BG19"/>
    <mergeCell ref="BH19:BJ19"/>
    <mergeCell ref="BK19:BM19"/>
    <mergeCell ref="BN19:BP19"/>
    <mergeCell ref="BW19:BY19"/>
    <mergeCell ref="BE20:BG20"/>
    <mergeCell ref="AD19:AF19"/>
    <mergeCell ref="DD37:DF37"/>
    <mergeCell ref="CX37:CZ37"/>
    <mergeCell ref="DB39:DC42"/>
    <mergeCell ref="CV39:CW42"/>
    <mergeCell ref="CL41:CN42"/>
    <mergeCell ref="CL38:CN38"/>
    <mergeCell ref="DA39:DA42"/>
    <mergeCell ref="BW38:BY38"/>
    <mergeCell ref="CS39:CT42"/>
    <mergeCell ref="CI39:CK40"/>
    <mergeCell ref="CX39:CX42"/>
    <mergeCell ref="CY39:CZ42"/>
    <mergeCell ref="CG39:CH42"/>
    <mergeCell ref="CF39:CF42"/>
    <mergeCell ref="CU39:CU42"/>
    <mergeCell ref="CI38:CK38"/>
    <mergeCell ref="CC38:CE38"/>
    <mergeCell ref="BZ38:CB38"/>
    <mergeCell ref="CF38:CH38"/>
    <mergeCell ref="DN39:DO42"/>
    <mergeCell ref="DM39:DM42"/>
    <mergeCell ref="DG38:DI38"/>
    <mergeCell ref="DJ38:DL38"/>
    <mergeCell ref="CL39:CN40"/>
    <mergeCell ref="DY39:EA42"/>
    <mergeCell ref="DE39:DF42"/>
    <mergeCell ref="CP39:CQ42"/>
    <mergeCell ref="CR39:CR42"/>
    <mergeCell ref="CU38:CW38"/>
    <mergeCell ref="DD38:DF38"/>
    <mergeCell ref="CO38:CQ38"/>
    <mergeCell ref="DA38:DC38"/>
    <mergeCell ref="DV39:DV42"/>
    <mergeCell ref="DH39:DI42"/>
    <mergeCell ref="DG39:DG42"/>
    <mergeCell ref="DY38:EA38"/>
    <mergeCell ref="DP39:DP42"/>
    <mergeCell ref="DQ39:DR42"/>
    <mergeCell ref="DS39:DS41"/>
    <mergeCell ref="DT39:DU41"/>
    <mergeCell ref="DT42:DU42"/>
    <mergeCell ref="CC26:CC27"/>
    <mergeCell ref="CC28:CC29"/>
    <mergeCell ref="FC37:FE37"/>
    <mergeCell ref="FC38:FE38"/>
    <mergeCell ref="FC39:FC42"/>
    <mergeCell ref="FD39:FE42"/>
    <mergeCell ref="EH37:EJ37"/>
    <mergeCell ref="EW37:EY37"/>
    <mergeCell ref="EW38:EY38"/>
    <mergeCell ref="EZ37:FB37"/>
    <mergeCell ref="EZ38:FB38"/>
    <mergeCell ref="EZ39:EZ42"/>
    <mergeCell ref="FA39:FB42"/>
    <mergeCell ref="ET37:EV37"/>
    <mergeCell ref="EU39:EV39"/>
    <mergeCell ref="EU40:EV40"/>
    <mergeCell ref="EU41:EV41"/>
    <mergeCell ref="EU42:EV42"/>
    <mergeCell ref="ET38:EV38"/>
    <mergeCell ref="EW39:EW42"/>
    <mergeCell ref="EX39:EY42"/>
    <mergeCell ref="DM38:DO38"/>
    <mergeCell ref="DV38:DX38"/>
    <mergeCell ref="DW39:DX42"/>
    <mergeCell ref="BR41:BS41"/>
    <mergeCell ref="BT39:BV42"/>
    <mergeCell ref="BX39:BY42"/>
    <mergeCell ref="BW39:BW42"/>
    <mergeCell ref="BT38:BV38"/>
    <mergeCell ref="BQ38:BS38"/>
    <mergeCell ref="CI29:CI30"/>
    <mergeCell ref="BZ41:CB42"/>
    <mergeCell ref="BR42:BS42"/>
    <mergeCell ref="CC37:CE37"/>
    <mergeCell ref="CF37:CH37"/>
    <mergeCell ref="CC39:CE40"/>
    <mergeCell ref="CI41:CK42"/>
    <mergeCell ref="BO29:BP29"/>
    <mergeCell ref="AW30:AX30"/>
    <mergeCell ref="BZ29:BZ30"/>
    <mergeCell ref="CA26:CB26"/>
    <mergeCell ref="BQ37:BS37"/>
    <mergeCell ref="BW30:BW32"/>
    <mergeCell ref="BX30:BX32"/>
    <mergeCell ref="BO31:BP31"/>
    <mergeCell ref="BO32:BP32"/>
    <mergeCell ref="AV37:AX37"/>
    <mergeCell ref="AW29:AX29"/>
    <mergeCell ref="AW26:AX28"/>
    <mergeCell ref="AW31:AX31"/>
    <mergeCell ref="AW32:AX32"/>
    <mergeCell ref="BN38:BP38"/>
    <mergeCell ref="CA28:CB28"/>
    <mergeCell ref="CA27:CB27"/>
    <mergeCell ref="CU21:CU24"/>
    <mergeCell ref="CV21:CW24"/>
    <mergeCell ref="CR26:CR27"/>
    <mergeCell ref="BF26:BG26"/>
    <mergeCell ref="BI26:BJ26"/>
    <mergeCell ref="BN26:BN28"/>
    <mergeCell ref="BO26:BP28"/>
    <mergeCell ref="CC30:CC31"/>
    <mergeCell ref="BY30:BY32"/>
    <mergeCell ref="BO23:BP23"/>
    <mergeCell ref="BO24:BP24"/>
    <mergeCell ref="BR24:BS24"/>
    <mergeCell ref="CG30:CG32"/>
    <mergeCell ref="CF21:CF24"/>
    <mergeCell ref="CL23:CN24"/>
    <mergeCell ref="CM25:CN25"/>
    <mergeCell ref="CL28:CL29"/>
    <mergeCell ref="CI21:CK22"/>
    <mergeCell ref="CI23:CK24"/>
    <mergeCell ref="CL21:CN22"/>
    <mergeCell ref="CO21:CO24"/>
    <mergeCell ref="CJ25:CK25"/>
    <mergeCell ref="CJ26:CK26"/>
    <mergeCell ref="CJ27:CK27"/>
    <mergeCell ref="CJ28:CK28"/>
    <mergeCell ref="CH30:CH32"/>
    <mergeCell ref="CI37:CK37"/>
    <mergeCell ref="CX38:CZ38"/>
    <mergeCell ref="CR38:CT38"/>
    <mergeCell ref="CQ26:CQ28"/>
    <mergeCell ref="CU37:CW37"/>
    <mergeCell ref="CO26:CO28"/>
    <mergeCell ref="CX28:CX29"/>
    <mergeCell ref="CL37:CN37"/>
    <mergeCell ref="CG21:CH24"/>
    <mergeCell ref="CF19:CH19"/>
    <mergeCell ref="CC19:CE19"/>
    <mergeCell ref="CC20:CE20"/>
    <mergeCell ref="BZ20:CB20"/>
    <mergeCell ref="CP21:CQ24"/>
    <mergeCell ref="CO20:CQ20"/>
    <mergeCell ref="BF25:BG25"/>
    <mergeCell ref="BZ21:CB22"/>
    <mergeCell ref="BZ23:CB24"/>
    <mergeCell ref="CC21:CE22"/>
    <mergeCell ref="BI25:BJ25"/>
    <mergeCell ref="BX21:BY24"/>
    <mergeCell ref="BE21:BG24"/>
    <mergeCell ref="BH21:BH24"/>
    <mergeCell ref="BO25:BP25"/>
    <mergeCell ref="CA25:CB25"/>
    <mergeCell ref="CC23:CE24"/>
    <mergeCell ref="CD25:CE25"/>
    <mergeCell ref="BW21:BW24"/>
    <mergeCell ref="BL21:BM21"/>
    <mergeCell ref="BL22:BM22"/>
    <mergeCell ref="BN21:BN22"/>
    <mergeCell ref="BO21:BP22"/>
    <mergeCell ref="CR20:CT20"/>
    <mergeCell ref="DA19:DC19"/>
    <mergeCell ref="CP26:CP28"/>
    <mergeCell ref="AZ21:BA21"/>
    <mergeCell ref="AZ22:BA22"/>
    <mergeCell ref="AZ23:BA23"/>
    <mergeCell ref="AZ24:BA24"/>
    <mergeCell ref="AZ39:BA39"/>
    <mergeCell ref="AQ25:AR25"/>
    <mergeCell ref="AW25:AX25"/>
    <mergeCell ref="AV26:AV28"/>
    <mergeCell ref="AT23:AU23"/>
    <mergeCell ref="CL20:CN20"/>
    <mergeCell ref="CO19:CQ19"/>
    <mergeCell ref="BQ19:BS19"/>
    <mergeCell ref="BT19:BV19"/>
    <mergeCell ref="CI20:CK20"/>
    <mergeCell ref="CL19:CN19"/>
    <mergeCell ref="BR21:BS21"/>
    <mergeCell ref="BR22:BS22"/>
    <mergeCell ref="BR23:BS23"/>
    <mergeCell ref="BQ20:BS20"/>
    <mergeCell ref="CF20:CH20"/>
    <mergeCell ref="BT20:BV20"/>
    <mergeCell ref="AT39:AU39"/>
    <mergeCell ref="AT41:AU41"/>
    <mergeCell ref="AT42:AU42"/>
    <mergeCell ref="AT24:AU24"/>
    <mergeCell ref="AV38:AX38"/>
    <mergeCell ref="AB21:AC21"/>
    <mergeCell ref="AB22:AC22"/>
    <mergeCell ref="AT40:AU40"/>
    <mergeCell ref="AT21:AU21"/>
    <mergeCell ref="AB40:AC40"/>
    <mergeCell ref="AS38:AU38"/>
    <mergeCell ref="AH24:AI24"/>
    <mergeCell ref="AE26:AF28"/>
    <mergeCell ref="AJ39:AL42"/>
    <mergeCell ref="AE30:AF30"/>
    <mergeCell ref="AJ37:AL37"/>
    <mergeCell ref="AH39:AI39"/>
    <mergeCell ref="AH40:AI40"/>
    <mergeCell ref="AH41:AI41"/>
    <mergeCell ref="AH42:AI42"/>
    <mergeCell ref="AN25:AO25"/>
    <mergeCell ref="AQ27:AR27"/>
    <mergeCell ref="AW41:AX41"/>
    <mergeCell ref="AW42:AX42"/>
    <mergeCell ref="AG37:AI37"/>
    <mergeCell ref="AD38:AF38"/>
    <mergeCell ref="AG38:AI38"/>
    <mergeCell ref="AJ38:AL38"/>
    <mergeCell ref="AD39:AD40"/>
    <mergeCell ref="AE39:AF40"/>
    <mergeCell ref="AE31:AF31"/>
    <mergeCell ref="AQ39:AR42"/>
    <mergeCell ref="AM37:AO37"/>
    <mergeCell ref="DP20:DR20"/>
    <mergeCell ref="DS20:DU20"/>
    <mergeCell ref="DP21:DP24"/>
    <mergeCell ref="DQ21:DR24"/>
    <mergeCell ref="DS21:DS23"/>
    <mergeCell ref="DT21:DU23"/>
    <mergeCell ref="DT24:DU24"/>
    <mergeCell ref="DQ25:DR25"/>
    <mergeCell ref="DT25:DU25"/>
    <mergeCell ref="DT29:DU29"/>
    <mergeCell ref="DT30:DU30"/>
    <mergeCell ref="DT31:DU31"/>
    <mergeCell ref="DT32:DU32"/>
    <mergeCell ref="DT33:DU33"/>
    <mergeCell ref="DP37:DR37"/>
    <mergeCell ref="DS37:DU37"/>
    <mergeCell ref="DP38:DR38"/>
    <mergeCell ref="DS38:DU38"/>
    <mergeCell ref="EK38:EM38"/>
    <mergeCell ref="EN38:EP38"/>
    <mergeCell ref="EQ38:ES38"/>
    <mergeCell ref="EK39:EM42"/>
    <mergeCell ref="EN39:EP42"/>
    <mergeCell ref="EQ39:ES42"/>
    <mergeCell ref="EK19:EM19"/>
    <mergeCell ref="EN19:EP19"/>
    <mergeCell ref="EQ19:ES19"/>
    <mergeCell ref="EK20:EM20"/>
    <mergeCell ref="EN20:EP20"/>
    <mergeCell ref="EQ20:ES20"/>
    <mergeCell ref="EK37:EM37"/>
    <mergeCell ref="EN37:EP37"/>
    <mergeCell ref="EQ37:ES37"/>
  </mergeCells>
  <phoneticPr fontId="2"/>
  <pageMargins left="0.70866141732283472" right="0.70866141732283472" top="0.74803149606299213" bottom="0.74803149606299213" header="0.31496062992125984" footer="0.31496062992125984"/>
  <pageSetup paperSize="8" scale="91" pageOrder="overThenDown"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pageSetUpPr fitToPage="1"/>
  </sheetPr>
  <dimension ref="A1:T60"/>
  <sheetViews>
    <sheetView view="pageBreakPreview" zoomScaleNormal="100" zoomScaleSheetLayoutView="100" workbookViewId="0">
      <selection activeCell="N2" sqref="N2:Q2"/>
    </sheetView>
  </sheetViews>
  <sheetFormatPr defaultColWidth="9" defaultRowHeight="13"/>
  <cols>
    <col min="1" max="17" width="5.08984375" style="4" customWidth="1"/>
    <col min="18" max="16384" width="9" style="4"/>
  </cols>
  <sheetData>
    <row r="1" spans="1:20" ht="15.75" customHeight="1">
      <c r="A1" s="2" t="s">
        <v>325</v>
      </c>
      <c r="B1" s="111">
        <v>1</v>
      </c>
      <c r="C1" s="112"/>
      <c r="D1" s="112"/>
      <c r="E1" s="112"/>
      <c r="F1" s="112"/>
      <c r="G1" s="112"/>
      <c r="H1" s="112"/>
      <c r="I1" s="112"/>
      <c r="J1" s="112"/>
      <c r="R1" s="190"/>
      <c r="S1" s="4" t="s">
        <v>393</v>
      </c>
    </row>
    <row r="2" spans="1:20" ht="15.75" customHeight="1">
      <c r="B2" s="3"/>
      <c r="C2" s="3"/>
      <c r="D2" s="3"/>
      <c r="E2" s="3"/>
      <c r="F2" s="3"/>
      <c r="G2" s="3"/>
      <c r="H2" s="3"/>
      <c r="I2" s="3"/>
      <c r="J2" s="3"/>
      <c r="K2" s="3"/>
      <c r="L2" s="3"/>
      <c r="M2" s="10" t="s">
        <v>171</v>
      </c>
      <c r="N2" s="1385" t="str">
        <f>IF(企業入力シート!C11="","",企業入力シート!C11)</f>
        <v/>
      </c>
      <c r="O2" s="1385"/>
      <c r="P2" s="1385"/>
      <c r="Q2" s="1385"/>
      <c r="R2" s="190"/>
      <c r="S2" s="4" t="s">
        <v>394</v>
      </c>
    </row>
    <row r="3" spans="1:20" ht="15.75" customHeight="1">
      <c r="A3" s="1384" t="s">
        <v>797</v>
      </c>
      <c r="B3" s="1384"/>
      <c r="C3" s="1384"/>
      <c r="D3" s="1384"/>
      <c r="E3" s="1384"/>
      <c r="F3" s="1384"/>
      <c r="G3" s="1384"/>
      <c r="H3" s="1384"/>
      <c r="I3" s="1384"/>
      <c r="J3" s="1384"/>
      <c r="K3" s="1384"/>
      <c r="L3" s="1384"/>
      <c r="M3" s="1384"/>
      <c r="N3" s="1384"/>
      <c r="O3" s="1384"/>
      <c r="P3" s="1384"/>
      <c r="Q3" s="1384"/>
      <c r="R3" s="266"/>
      <c r="S3" s="147"/>
      <c r="T3" s="4" t="s">
        <v>395</v>
      </c>
    </row>
    <row r="4" spans="1:20" ht="15.75" customHeight="1">
      <c r="A4" s="1393" t="s">
        <v>98</v>
      </c>
      <c r="B4" s="1393"/>
      <c r="C4" s="1393"/>
      <c r="D4" s="1393"/>
      <c r="E4" s="1393"/>
      <c r="F4" s="1393"/>
      <c r="G4" s="1393"/>
      <c r="H4" s="1393"/>
      <c r="I4" s="1393"/>
      <c r="J4" s="1393"/>
      <c r="K4" s="1393"/>
      <c r="L4" s="1393"/>
      <c r="M4" s="1393"/>
      <c r="N4" s="1393"/>
      <c r="O4" s="1393"/>
      <c r="P4" s="1393"/>
      <c r="Q4" s="1393"/>
      <c r="R4" s="190"/>
      <c r="S4" s="135"/>
      <c r="T4" s="4" t="s">
        <v>396</v>
      </c>
    </row>
    <row r="5" spans="1:20" ht="15.75" customHeight="1">
      <c r="A5" s="2" t="s">
        <v>0</v>
      </c>
      <c r="B5" s="2"/>
      <c r="C5" s="112"/>
      <c r="D5" s="112"/>
      <c r="E5" s="112"/>
      <c r="F5" s="112"/>
      <c r="G5" s="112"/>
      <c r="H5" s="112"/>
      <c r="I5" s="112"/>
      <c r="R5" s="190"/>
    </row>
    <row r="6" spans="1:20" ht="15.75" customHeight="1">
      <c r="A6" s="1392" t="str">
        <f>CONCATENATE("　",発注者入力シート!C6,"様")</f>
        <v>　島根県知事様</v>
      </c>
      <c r="B6" s="1392"/>
      <c r="C6" s="1392"/>
      <c r="D6" s="1392"/>
      <c r="E6" s="1392"/>
      <c r="F6" s="1392"/>
      <c r="G6" s="1392"/>
      <c r="H6" s="112"/>
      <c r="I6" s="112"/>
      <c r="R6" s="190"/>
      <c r="S6" s="4" t="s">
        <v>397</v>
      </c>
    </row>
    <row r="7" spans="1:20" ht="15.75" customHeight="1">
      <c r="A7" s="222"/>
      <c r="B7" s="222"/>
      <c r="C7" s="222"/>
      <c r="D7" s="222"/>
      <c r="E7" s="222"/>
      <c r="F7" s="222"/>
      <c r="G7" s="222"/>
      <c r="H7" s="409"/>
      <c r="I7" s="409"/>
      <c r="R7" s="190"/>
      <c r="S7" s="137"/>
      <c r="T7" s="4" t="s">
        <v>398</v>
      </c>
    </row>
    <row r="8" spans="1:20" ht="15.75" customHeight="1">
      <c r="A8" s="112"/>
      <c r="B8" s="112"/>
      <c r="C8" s="1389" t="s">
        <v>798</v>
      </c>
      <c r="D8" s="1389"/>
      <c r="E8" s="1389"/>
      <c r="F8" s="1390" t="str">
        <f>IF(企業入力シート!C5="","",企業入力シート!C5)</f>
        <v>○○共同企業体</v>
      </c>
      <c r="G8" s="1390"/>
      <c r="H8" s="1390"/>
      <c r="I8" s="1390"/>
      <c r="J8" s="1390"/>
      <c r="K8" s="1390"/>
      <c r="L8" s="1390"/>
      <c r="M8" s="1390"/>
      <c r="N8" s="1390"/>
      <c r="O8" s="1390"/>
      <c r="P8" s="1390"/>
      <c r="Q8" s="1390"/>
      <c r="R8" s="190"/>
      <c r="S8" s="138"/>
      <c r="T8" s="4" t="s">
        <v>396</v>
      </c>
    </row>
    <row r="9" spans="1:20" ht="15.75" customHeight="1">
      <c r="A9" s="409"/>
      <c r="B9" s="409"/>
      <c r="C9" s="409"/>
      <c r="D9" s="409"/>
      <c r="E9" s="409"/>
      <c r="G9" s="1391"/>
      <c r="H9" s="1391"/>
      <c r="I9" s="1391"/>
      <c r="R9" s="190"/>
    </row>
    <row r="10" spans="1:20" ht="15.75" customHeight="1">
      <c r="B10" s="2"/>
      <c r="C10" s="2"/>
      <c r="D10" s="2"/>
      <c r="E10" s="2"/>
      <c r="F10" s="2"/>
      <c r="G10" s="1391" t="s">
        <v>799</v>
      </c>
      <c r="H10" s="1391"/>
      <c r="I10" s="1391"/>
      <c r="J10" s="1387"/>
      <c r="K10" s="1387"/>
      <c r="L10" s="1387"/>
      <c r="M10" s="1387"/>
      <c r="N10" s="148"/>
      <c r="O10" s="148"/>
      <c r="P10" s="148"/>
      <c r="Q10" s="148"/>
      <c r="R10" s="266"/>
      <c r="S10" s="149" t="s">
        <v>399</v>
      </c>
    </row>
    <row r="11" spans="1:20" ht="15.75" customHeight="1">
      <c r="B11" s="2"/>
      <c r="C11" s="2"/>
      <c r="D11" s="2"/>
      <c r="E11" s="2"/>
      <c r="F11" s="2"/>
      <c r="G11" s="2"/>
      <c r="H11" s="2" t="s">
        <v>1400</v>
      </c>
      <c r="J11" s="1386" t="str">
        <f>IF(企業入力シート!C13="","",企業入力シート!C13)</f>
        <v/>
      </c>
      <c r="K11" s="1386"/>
      <c r="L11" s="1386"/>
      <c r="M11" s="1386"/>
      <c r="N11" s="1386"/>
      <c r="O11" s="1386"/>
      <c r="P11" s="1386"/>
      <c r="Q11" s="1386"/>
      <c r="R11" s="266"/>
      <c r="S11" s="149" t="s">
        <v>400</v>
      </c>
    </row>
    <row r="12" spans="1:20" ht="15.75" customHeight="1">
      <c r="A12" s="112"/>
      <c r="G12" s="2"/>
      <c r="J12" s="1386"/>
      <c r="K12" s="1386"/>
      <c r="L12" s="1386"/>
      <c r="M12" s="1386"/>
      <c r="N12" s="1386"/>
      <c r="O12" s="1386"/>
      <c r="P12" s="1386"/>
      <c r="Q12" s="1386"/>
    </row>
    <row r="13" spans="1:20" ht="15.75" customHeight="1">
      <c r="B13" s="10"/>
      <c r="C13" s="10"/>
      <c r="D13" s="10"/>
      <c r="E13" s="10"/>
      <c r="F13" s="10"/>
      <c r="G13" s="2" t="s">
        <v>819</v>
      </c>
      <c r="J13" s="1388" t="str">
        <f>IF(企業入力シート!C14="","",企業入力シート!C14)</f>
        <v/>
      </c>
      <c r="K13" s="1388"/>
      <c r="L13" s="1388"/>
      <c r="M13" s="1388"/>
      <c r="N13" s="1388"/>
      <c r="O13" s="1388"/>
      <c r="P13" s="1388"/>
      <c r="Q13" s="1388"/>
      <c r="R13" s="149"/>
    </row>
    <row r="14" spans="1:20" ht="15.75" customHeight="1">
      <c r="B14" s="112"/>
      <c r="C14" s="112"/>
      <c r="D14" s="112"/>
      <c r="E14" s="112"/>
      <c r="F14" s="112"/>
      <c r="G14" s="2" t="s">
        <v>137</v>
      </c>
      <c r="J14" s="1382" t="str">
        <f>IF(企業入力シート!C15="","",企業入力シート!C15)</f>
        <v/>
      </c>
      <c r="K14" s="1382"/>
      <c r="L14" s="1382"/>
      <c r="M14" s="1382"/>
      <c r="N14" s="1382"/>
      <c r="O14" s="1382"/>
      <c r="R14" s="149"/>
    </row>
    <row r="15" spans="1:20" ht="15.75" customHeight="1">
      <c r="B15" s="112"/>
      <c r="C15" s="112"/>
      <c r="D15" s="112"/>
      <c r="E15" s="112"/>
      <c r="F15" s="112"/>
      <c r="G15" s="112"/>
      <c r="H15" s="2"/>
      <c r="J15" s="112"/>
      <c r="K15" s="2"/>
      <c r="L15" s="112"/>
    </row>
    <row r="16" spans="1:20" ht="15.75" customHeight="1">
      <c r="A16" s="112"/>
    </row>
    <row r="17" spans="1:18" ht="13.5" customHeight="1">
      <c r="A17" s="1383" t="str">
        <f>CONCATENATE("　","令和",(YEAR(発注者入力シート!C7)-2018),"年",MONTH(発注者入力シート!C7),"月",DAY(発注者入力シート!C7),"日付けで入札公告のありました下記工事について、別添のとおり書類を添えて提出いたします。")</f>
        <v>　令和6年1月25日付けで入札公告のありました下記工事について、別添のとおり書類を添えて提出いたします。</v>
      </c>
      <c r="B17" s="1383"/>
      <c r="C17" s="1383"/>
      <c r="D17" s="1383"/>
      <c r="E17" s="1383"/>
      <c r="F17" s="1383"/>
      <c r="G17" s="1383"/>
      <c r="H17" s="1383"/>
      <c r="I17" s="1383"/>
      <c r="J17" s="1383"/>
      <c r="K17" s="1383"/>
      <c r="L17" s="1383"/>
      <c r="M17" s="1383"/>
      <c r="N17" s="1383"/>
      <c r="O17" s="1383"/>
      <c r="P17" s="1383"/>
      <c r="Q17" s="1383"/>
    </row>
    <row r="18" spans="1:18">
      <c r="A18" s="1383"/>
      <c r="B18" s="1383"/>
      <c r="C18" s="1383"/>
      <c r="D18" s="1383"/>
      <c r="E18" s="1383"/>
      <c r="F18" s="1383"/>
      <c r="G18" s="1383"/>
      <c r="H18" s="1383"/>
      <c r="I18" s="1383"/>
      <c r="J18" s="1383"/>
      <c r="K18" s="1383"/>
      <c r="L18" s="1383"/>
      <c r="M18" s="1383"/>
      <c r="N18" s="1383"/>
      <c r="O18" s="1383"/>
      <c r="P18" s="1383"/>
      <c r="Q18" s="1383"/>
      <c r="R18" s="150"/>
    </row>
    <row r="19" spans="1:18" ht="15.75" customHeight="1">
      <c r="A19" s="112"/>
    </row>
    <row r="20" spans="1:18" ht="15.75" customHeight="1">
      <c r="A20" s="2" t="s">
        <v>1</v>
      </c>
      <c r="B20" s="2"/>
      <c r="C20" s="1392" t="str">
        <f>発注者入力シート!C10</f>
        <v>三代浄水場　中央監視システム更新工事</v>
      </c>
      <c r="D20" s="1392"/>
      <c r="E20" s="1392"/>
      <c r="F20" s="1392"/>
      <c r="G20" s="1392"/>
      <c r="H20" s="1392"/>
      <c r="I20" s="1392"/>
      <c r="J20" s="1392"/>
      <c r="K20" s="1392"/>
      <c r="L20" s="1392"/>
      <c r="M20" s="1392"/>
      <c r="N20" s="1392"/>
      <c r="O20" s="1392"/>
      <c r="P20" s="1392"/>
      <c r="Q20" s="1392"/>
    </row>
    <row r="21" spans="1:18" ht="15.75" customHeight="1">
      <c r="A21" s="112"/>
      <c r="F21" s="324"/>
      <c r="I21" s="3"/>
      <c r="J21" s="3"/>
      <c r="K21" s="3"/>
      <c r="L21" s="3"/>
    </row>
    <row r="22" spans="1:18" ht="15.75" customHeight="1">
      <c r="A22" s="2" t="s">
        <v>859</v>
      </c>
      <c r="B22" s="2"/>
      <c r="C22" s="2"/>
      <c r="D22" s="2"/>
      <c r="E22" s="2"/>
      <c r="F22" s="2"/>
      <c r="G22" s="2"/>
      <c r="H22" s="2"/>
      <c r="I22" s="2"/>
    </row>
    <row r="23" spans="1:18">
      <c r="A23" s="1381" t="str">
        <f>IF(発注者入力シート!C20="","#N/A","　○技術提案（　"&amp;発注者入力シート!C20&amp;"　）　（様式-２）")</f>
        <v>　○技術提案（　用水の安定供給に支障を生じさせない施工　）　（様式-２）</v>
      </c>
      <c r="B23" s="1381"/>
      <c r="C23" s="1381"/>
      <c r="D23" s="1381"/>
      <c r="E23" s="1381"/>
      <c r="F23" s="1381"/>
      <c r="G23" s="1381"/>
      <c r="H23" s="1381"/>
      <c r="I23" s="1381"/>
      <c r="J23" s="1381"/>
      <c r="K23" s="1381"/>
      <c r="L23" s="1381"/>
      <c r="M23" s="1381"/>
      <c r="N23" s="1381"/>
      <c r="O23" s="1381"/>
      <c r="P23" s="1381"/>
      <c r="Q23" s="1381"/>
    </row>
    <row r="24" spans="1:18" ht="13.5" customHeight="1">
      <c r="A24" s="1381" t="str">
        <f>IF(発注者入力シート!C21="","#N/A","　○技術提案（　"&amp;発注者入力シート!C21&amp;"　）　（様式-２）")</f>
        <v>　○技術提案（　保守・点検時における作業性等の向上　）　（様式-２）</v>
      </c>
      <c r="B24" s="1381"/>
      <c r="C24" s="1381"/>
      <c r="D24" s="1381"/>
      <c r="E24" s="1381"/>
      <c r="F24" s="1381"/>
      <c r="G24" s="1381"/>
      <c r="H24" s="1381"/>
      <c r="I24" s="1381"/>
      <c r="J24" s="1381"/>
      <c r="K24" s="1381"/>
      <c r="L24" s="1381"/>
      <c r="M24" s="1381"/>
      <c r="N24" s="1381"/>
      <c r="O24" s="1381"/>
      <c r="P24" s="1381"/>
      <c r="Q24" s="1381"/>
    </row>
    <row r="25" spans="1:18" ht="13.5" customHeight="1">
      <c r="A25" s="1381" t="str">
        <f>IF(発注者入力シート!C22="","#N/A","　○技術提案（　"&amp;発注者入力シート!C22&amp;"　）　（様式-２）")</f>
        <v>　○技術提案（　設備の維持管理費縮減　）　（様式-２）</v>
      </c>
      <c r="B25" s="1381"/>
      <c r="C25" s="1381"/>
      <c r="D25" s="1381"/>
      <c r="E25" s="1381"/>
      <c r="F25" s="1381"/>
      <c r="G25" s="1381"/>
      <c r="H25" s="1381"/>
      <c r="I25" s="1381"/>
      <c r="J25" s="1381"/>
      <c r="K25" s="1381"/>
      <c r="L25" s="1381"/>
      <c r="M25" s="1381"/>
      <c r="N25" s="1381"/>
      <c r="O25" s="1381"/>
      <c r="P25" s="1381"/>
      <c r="Q25" s="1381"/>
    </row>
    <row r="26" spans="1:18" ht="13.5" hidden="1" customHeight="1">
      <c r="A26" s="1381" t="str">
        <f>IF(発注者入力シート!C23="","#N/A","　○技術提案（　"&amp;発注者入力シート!C23&amp;"　）　（様式-２）")</f>
        <v>#N/A</v>
      </c>
      <c r="B26" s="1381"/>
      <c r="C26" s="1381"/>
      <c r="D26" s="1381"/>
      <c r="E26" s="1381"/>
      <c r="F26" s="1381"/>
      <c r="G26" s="1381"/>
      <c r="H26" s="1381"/>
      <c r="I26" s="1381"/>
      <c r="J26" s="1381"/>
      <c r="K26" s="1381"/>
      <c r="L26" s="1381"/>
      <c r="M26" s="1381"/>
      <c r="N26" s="1381"/>
      <c r="O26" s="1381"/>
      <c r="P26" s="1381"/>
      <c r="Q26" s="1381"/>
    </row>
    <row r="27" spans="1:18" ht="13.5" hidden="1" customHeight="1">
      <c r="A27" s="1381" t="str">
        <f>IF(発注者入力シート!C24="","#N/A","　○技術提案（　"&amp;発注者入力シート!C24&amp;"　）　（様式-２）")</f>
        <v>#N/A</v>
      </c>
      <c r="B27" s="1381"/>
      <c r="C27" s="1381"/>
      <c r="D27" s="1381"/>
      <c r="E27" s="1381"/>
      <c r="F27" s="1381"/>
      <c r="G27" s="1381"/>
      <c r="H27" s="1381"/>
      <c r="I27" s="1381"/>
      <c r="J27" s="1381"/>
      <c r="K27" s="1381"/>
      <c r="L27" s="1381"/>
      <c r="M27" s="1381"/>
      <c r="N27" s="1381"/>
      <c r="O27" s="1381"/>
      <c r="P27" s="1381"/>
      <c r="Q27" s="1381"/>
    </row>
    <row r="28" spans="1:18" ht="13.5" hidden="1" customHeight="1">
      <c r="A28" s="1381" t="str">
        <f>IF(発注者入力シート!C25="","#N/A","　○技術提案（　"&amp;発注者入力シート!C25&amp;"　）　（様式-２）")</f>
        <v>#N/A</v>
      </c>
      <c r="B28" s="1381"/>
      <c r="C28" s="1381"/>
      <c r="D28" s="1381"/>
      <c r="E28" s="1381"/>
      <c r="F28" s="1381"/>
      <c r="G28" s="1381"/>
      <c r="H28" s="1381"/>
      <c r="I28" s="1381"/>
      <c r="J28" s="1381"/>
      <c r="K28" s="1381"/>
      <c r="L28" s="1381"/>
      <c r="M28" s="1381"/>
      <c r="N28" s="1381"/>
      <c r="O28" s="1381"/>
      <c r="P28" s="1381"/>
      <c r="Q28" s="1381"/>
    </row>
    <row r="29" spans="1:18" ht="13.5" hidden="1" customHeight="1">
      <c r="A29" s="1381" t="str">
        <f>IF(発注者入力シート!C26="","#N/A","　○技術提案（　"&amp;発注者入力シート!C26&amp;"　）　（様式-２）")</f>
        <v>#N/A</v>
      </c>
      <c r="B29" s="1381"/>
      <c r="C29" s="1381"/>
      <c r="D29" s="1381"/>
      <c r="E29" s="1381"/>
      <c r="F29" s="1381"/>
      <c r="G29" s="1381"/>
      <c r="H29" s="1381"/>
      <c r="I29" s="1381"/>
      <c r="J29" s="1381"/>
      <c r="K29" s="1381"/>
      <c r="L29" s="1381"/>
      <c r="M29" s="1381"/>
      <c r="N29" s="1381"/>
      <c r="O29" s="1381"/>
      <c r="P29" s="1381"/>
      <c r="Q29" s="1381"/>
    </row>
    <row r="30" spans="1:18" ht="13.5" customHeight="1">
      <c r="A30" s="1381" t="str">
        <f>INDEX(発注者入力シート!$L$40:$O$83,MATCH("３",発注者入力シート!$L$40:$L$83,0),4)</f>
        <v>　○企業の工事成績評定点　（様式-３-１、様式-３-２）</v>
      </c>
      <c r="B30" s="1381"/>
      <c r="C30" s="1381"/>
      <c r="D30" s="1381"/>
      <c r="E30" s="1381"/>
      <c r="F30" s="1381"/>
      <c r="G30" s="1381"/>
      <c r="H30" s="1381"/>
      <c r="I30" s="1381"/>
      <c r="J30" s="1381"/>
      <c r="K30" s="1381"/>
      <c r="L30" s="1381"/>
      <c r="M30" s="1381"/>
      <c r="N30" s="1381"/>
      <c r="O30" s="1381"/>
      <c r="P30" s="1381"/>
      <c r="Q30" s="1381"/>
    </row>
    <row r="31" spans="1:18">
      <c r="A31" s="1381" t="str">
        <f>INDEX(発注者入力シート!$L$40:$O$83,MATCH("４",発注者入力シート!$L$40:$L$83,0),4)</f>
        <v>　○企業の同種工事の施工実績　（様式-４）</v>
      </c>
      <c r="B31" s="1381"/>
      <c r="C31" s="1381"/>
      <c r="D31" s="1381"/>
      <c r="E31" s="1381"/>
      <c r="F31" s="1381"/>
      <c r="G31" s="1381"/>
      <c r="H31" s="1381"/>
      <c r="I31" s="1381"/>
      <c r="J31" s="1381"/>
      <c r="K31" s="1381"/>
      <c r="L31" s="1381"/>
      <c r="M31" s="1381"/>
      <c r="N31" s="1381"/>
      <c r="O31" s="1381"/>
      <c r="P31" s="1381"/>
      <c r="Q31" s="1381"/>
    </row>
    <row r="32" spans="1:18" ht="13.5" customHeight="1">
      <c r="A32" s="1381" t="str">
        <f>INDEX(発注者入力シート!$L$40:$O$83,MATCH("５",発注者入力シート!$L$40:$L$83,0),4)</f>
        <v>　○企業の優良工事表彰（優良工事施工団体表彰）　（様式-５）</v>
      </c>
      <c r="B32" s="1381"/>
      <c r="C32" s="1381"/>
      <c r="D32" s="1381"/>
      <c r="E32" s="1381"/>
      <c r="F32" s="1381"/>
      <c r="G32" s="1381"/>
      <c r="H32" s="1381"/>
      <c r="I32" s="1381"/>
      <c r="J32" s="1381"/>
      <c r="K32" s="1381"/>
      <c r="L32" s="1381"/>
      <c r="M32" s="1381"/>
      <c r="N32" s="1381"/>
      <c r="O32" s="1381"/>
      <c r="P32" s="1381"/>
      <c r="Q32" s="1381"/>
    </row>
    <row r="33" spans="1:18">
      <c r="A33" s="1381" t="str">
        <f>INDEX(発注者入力シート!$L$40:$O$83,MATCH("６",発注者入力シート!$L$40:$L$83,0),4)</f>
        <v>　○配置予定技術者の資格　（様式-６）</v>
      </c>
      <c r="B33" s="1381"/>
      <c r="C33" s="1381"/>
      <c r="D33" s="1381"/>
      <c r="E33" s="1381"/>
      <c r="F33" s="1381"/>
      <c r="G33" s="1381"/>
      <c r="H33" s="1381"/>
      <c r="I33" s="1381"/>
      <c r="J33" s="1381"/>
      <c r="K33" s="1381"/>
      <c r="L33" s="1381"/>
      <c r="M33" s="1381"/>
      <c r="N33" s="1381"/>
      <c r="O33" s="1381"/>
      <c r="P33" s="1381"/>
      <c r="Q33" s="1381"/>
    </row>
    <row r="34" spans="1:18" ht="13.5" customHeight="1">
      <c r="A34" s="1381" t="str">
        <f>INDEX(発注者入力シート!$L$40:$O$83,MATCH("７",発注者入力シート!$L$40:$L$83,0),4)</f>
        <v>　○配置予定技術者の同種工事の施工経験　（様式-７）</v>
      </c>
      <c r="B34" s="1381"/>
      <c r="C34" s="1381"/>
      <c r="D34" s="1381"/>
      <c r="E34" s="1381"/>
      <c r="F34" s="1381"/>
      <c r="G34" s="1381"/>
      <c r="H34" s="1381"/>
      <c r="I34" s="1381"/>
      <c r="J34" s="1381"/>
      <c r="K34" s="1381"/>
      <c r="L34" s="1381"/>
      <c r="M34" s="1381"/>
      <c r="N34" s="1381"/>
      <c r="O34" s="1381"/>
      <c r="P34" s="1381"/>
      <c r="Q34" s="1381"/>
    </row>
    <row r="35" spans="1:18" ht="13.5" customHeight="1">
      <c r="A35" s="1381" t="str">
        <f>INDEX(発注者入力シート!$L$40:$O$83,MATCH("８",発注者入力シート!$L$40:$L$83,0),4)</f>
        <v>　○配置予定技術者の優秀建設技術者表彰　（様式-８）</v>
      </c>
      <c r="B35" s="1381"/>
      <c r="C35" s="1381"/>
      <c r="D35" s="1381"/>
      <c r="E35" s="1381"/>
      <c r="F35" s="1381"/>
      <c r="G35" s="1381"/>
      <c r="H35" s="1381"/>
      <c r="I35" s="1381"/>
      <c r="J35" s="1381"/>
      <c r="K35" s="1381"/>
      <c r="L35" s="1381"/>
      <c r="M35" s="1381"/>
      <c r="N35" s="1381"/>
      <c r="O35" s="1381"/>
      <c r="P35" s="1381"/>
      <c r="Q35" s="1381"/>
    </row>
    <row r="36" spans="1:18">
      <c r="A36" s="1381" t="str">
        <f>INDEX(発注者入力シート!$L$40:$O$83,MATCH("９",発注者入力シート!$L$40:$L$83,0),4)</f>
        <v>　○ボランティア活動等への参加実績　（様式-９）</v>
      </c>
      <c r="B36" s="1381"/>
      <c r="C36" s="1381"/>
      <c r="D36" s="1381"/>
      <c r="E36" s="1381"/>
      <c r="F36" s="1381"/>
      <c r="G36" s="1381"/>
      <c r="H36" s="1381"/>
      <c r="I36" s="1381"/>
      <c r="J36" s="1381"/>
      <c r="K36" s="1381"/>
      <c r="L36" s="1381"/>
      <c r="M36" s="1381"/>
      <c r="N36" s="1381"/>
      <c r="O36" s="1381"/>
      <c r="P36" s="1381"/>
      <c r="Q36" s="1381"/>
    </row>
    <row r="37" spans="1:18">
      <c r="A37" s="1381" t="str">
        <f>INDEX(発注者入力シート!$L$40:$O$83,MATCH("１０",発注者入力シート!$L$40:$L$83,0),4)</f>
        <v>　○労働福祉関連の状況(a 障がい者雇用の実態)　（様式-１０）</v>
      </c>
      <c r="B37" s="1381"/>
      <c r="C37" s="1381"/>
      <c r="D37" s="1381"/>
      <c r="E37" s="1381"/>
      <c r="F37" s="1381"/>
      <c r="G37" s="1381"/>
      <c r="H37" s="1381"/>
      <c r="I37" s="1381"/>
      <c r="J37" s="1381"/>
      <c r="K37" s="1381"/>
      <c r="L37" s="1381"/>
      <c r="M37" s="1381"/>
      <c r="N37" s="1381"/>
      <c r="O37" s="1381"/>
      <c r="P37" s="1381"/>
      <c r="Q37" s="1381"/>
    </row>
    <row r="38" spans="1:18">
      <c r="A38" s="1381" t="str">
        <f>INDEX(発注者入力シート!$L$40:$O$83,MATCH("１１",発注者入力シート!$L$40:$L$83,0),4)</f>
        <v>　○労働福祉関連の状況(b 育児・介護休業に関する制度)　（様式-１１）</v>
      </c>
      <c r="B38" s="1381"/>
      <c r="C38" s="1381"/>
      <c r="D38" s="1381"/>
      <c r="E38" s="1381"/>
      <c r="F38" s="1381"/>
      <c r="G38" s="1381"/>
      <c r="H38" s="1381"/>
      <c r="I38" s="1381"/>
      <c r="J38" s="1381"/>
      <c r="K38" s="1381"/>
      <c r="L38" s="1381"/>
      <c r="M38" s="1381"/>
      <c r="N38" s="1381"/>
      <c r="O38" s="1381"/>
      <c r="P38" s="1381"/>
      <c r="Q38" s="1381"/>
    </row>
    <row r="39" spans="1:18">
      <c r="A39" s="1381" t="str">
        <f>INDEX(発注者入力シート!$L$40:$O$83,MATCH("１２",発注者入力シート!$L$40:$L$83,0),4)</f>
        <v>　○育児・介護休業に関する制度　チェック表　（様式-１２）</v>
      </c>
      <c r="B39" s="1381"/>
      <c r="C39" s="1381"/>
      <c r="D39" s="1381"/>
      <c r="E39" s="1381"/>
      <c r="F39" s="1381"/>
      <c r="G39" s="1381"/>
      <c r="H39" s="1381"/>
      <c r="I39" s="1381"/>
      <c r="J39" s="1381"/>
      <c r="K39" s="1381"/>
      <c r="L39" s="1381"/>
      <c r="M39" s="1381"/>
      <c r="N39" s="1381"/>
      <c r="O39" s="1381"/>
      <c r="P39" s="1381"/>
      <c r="Q39" s="1381"/>
    </row>
    <row r="40" spans="1:18">
      <c r="A40" s="1381" t="str">
        <f>INDEX(発注者入力シート!$L$40:$O$83,MATCH("１３",発注者入力シート!$L$40:$L$83,0),4)</f>
        <v>　○地理的条件（近隣地域での施工実績）　（様式-１３）</v>
      </c>
      <c r="B40" s="1381"/>
      <c r="C40" s="1381"/>
      <c r="D40" s="1381"/>
      <c r="E40" s="1381"/>
      <c r="F40" s="1381"/>
      <c r="G40" s="1381"/>
      <c r="H40" s="1381"/>
      <c r="I40" s="1381"/>
      <c r="J40" s="1381"/>
      <c r="K40" s="1381"/>
      <c r="L40" s="1381"/>
      <c r="M40" s="1381"/>
      <c r="N40" s="1381"/>
      <c r="O40" s="1381"/>
      <c r="P40" s="1381"/>
      <c r="Q40" s="1381"/>
    </row>
    <row r="41" spans="1:18" hidden="1">
      <c r="A41" s="1381" t="e">
        <f>INDEX(発注者入力シート!$L$40:$O$83,MATCH("１４",発注者入力シート!$L$40:$L$83,0),4)</f>
        <v>#N/A</v>
      </c>
      <c r="B41" s="1381"/>
      <c r="C41" s="1381"/>
      <c r="D41" s="1381"/>
      <c r="E41" s="1381"/>
      <c r="F41" s="1381"/>
      <c r="G41" s="1381"/>
      <c r="H41" s="1381"/>
      <c r="I41" s="1381"/>
      <c r="J41" s="1381"/>
      <c r="K41" s="1381"/>
      <c r="L41" s="1381"/>
      <c r="M41" s="1381"/>
      <c r="N41" s="1381"/>
      <c r="O41" s="1381"/>
      <c r="P41" s="1381"/>
      <c r="Q41" s="1381"/>
    </row>
    <row r="42" spans="1:18" ht="15.75" hidden="1" customHeight="1">
      <c r="A42" s="1381" t="e">
        <f>INDEX(発注者入力シート!$L$40:$O$83,MATCH("１５",発注者入力シート!$L$40:$L$83,0),4)</f>
        <v>#N/A</v>
      </c>
      <c r="B42" s="1381"/>
      <c r="C42" s="1381"/>
      <c r="D42" s="1381"/>
      <c r="E42" s="1381"/>
      <c r="F42" s="1381"/>
      <c r="G42" s="1381"/>
      <c r="H42" s="1381"/>
      <c r="I42" s="1381"/>
      <c r="J42" s="1381"/>
      <c r="K42" s="1381"/>
      <c r="L42" s="1381"/>
      <c r="M42" s="1381"/>
      <c r="N42" s="1381"/>
      <c r="O42" s="1381"/>
      <c r="P42" s="1381"/>
      <c r="Q42" s="1381"/>
    </row>
    <row r="43" spans="1:18" ht="15.75" hidden="1" customHeight="1">
      <c r="A43" s="1381" t="e">
        <f>INDEX(発注者入力シート!$L$40:$O$83,MATCH("１６",発注者入力シート!$L$40:$L$83,0),4)</f>
        <v>#N/A</v>
      </c>
      <c r="B43" s="1381"/>
      <c r="C43" s="1381"/>
      <c r="D43" s="1381"/>
      <c r="E43" s="1381"/>
      <c r="F43" s="1381"/>
      <c r="G43" s="1381"/>
      <c r="H43" s="1381"/>
      <c r="I43" s="1381"/>
      <c r="J43" s="1381"/>
      <c r="K43" s="1381"/>
      <c r="L43" s="1381"/>
      <c r="M43" s="1381"/>
      <c r="N43" s="1381"/>
      <c r="O43" s="1381"/>
      <c r="P43" s="1381"/>
      <c r="Q43" s="1381"/>
    </row>
    <row r="44" spans="1:18" ht="15.75" hidden="1" customHeight="1">
      <c r="A44" s="1381" t="e">
        <f>INDEX(発注者入力シート!$L$40:$O$83,MATCH("１７",発注者入力シート!$L$40:$L$83,0),4)</f>
        <v>#N/A</v>
      </c>
      <c r="B44" s="1381"/>
      <c r="C44" s="1381"/>
      <c r="D44" s="1381"/>
      <c r="E44" s="1381"/>
      <c r="F44" s="1381"/>
      <c r="G44" s="1381"/>
      <c r="H44" s="1381"/>
      <c r="I44" s="1381"/>
      <c r="J44" s="1381"/>
      <c r="K44" s="1381"/>
      <c r="L44" s="1381"/>
      <c r="M44" s="1381"/>
      <c r="N44" s="1381"/>
      <c r="O44" s="1381"/>
      <c r="P44" s="1381"/>
      <c r="Q44" s="1381"/>
    </row>
    <row r="45" spans="1:18" ht="15.75" hidden="1" customHeight="1">
      <c r="A45" s="1381" t="e">
        <f>INDEX(発注者入力シート!$L$40:$O$83,MATCH("１８",発注者入力シート!$L$40:$L$83,0),4)</f>
        <v>#N/A</v>
      </c>
      <c r="B45" s="1381"/>
      <c r="C45" s="1381"/>
      <c r="D45" s="1381"/>
      <c r="E45" s="1381"/>
      <c r="F45" s="1381"/>
      <c r="G45" s="1381"/>
      <c r="H45" s="1381"/>
      <c r="I45" s="1381"/>
      <c r="J45" s="1381"/>
      <c r="K45" s="1381"/>
      <c r="L45" s="1381"/>
      <c r="M45" s="1381"/>
      <c r="N45" s="1381"/>
      <c r="O45" s="1381"/>
      <c r="P45" s="1381"/>
      <c r="Q45" s="1381"/>
      <c r="R45" s="149"/>
    </row>
    <row r="46" spans="1:18" ht="15.75" hidden="1" customHeight="1">
      <c r="A46" s="1381" t="e">
        <f>INDEX(発注者入力シート!$L$40:$O$83,MATCH("１９",発注者入力シート!$L$40:$L$83,0),4)</f>
        <v>#N/A</v>
      </c>
      <c r="B46" s="1381"/>
      <c r="C46" s="1381"/>
      <c r="D46" s="1381"/>
      <c r="E46" s="1381"/>
      <c r="F46" s="1381"/>
      <c r="G46" s="1381"/>
      <c r="H46" s="1381"/>
      <c r="I46" s="1381"/>
      <c r="J46" s="1381"/>
      <c r="K46" s="1381"/>
      <c r="L46" s="1381"/>
      <c r="M46" s="1381"/>
      <c r="N46" s="1381"/>
      <c r="O46" s="1381"/>
      <c r="P46" s="1381"/>
      <c r="Q46" s="1381"/>
      <c r="R46" s="149"/>
    </row>
    <row r="47" spans="1:18" ht="15.75" hidden="1" customHeight="1">
      <c r="A47" s="1381" t="e">
        <f>INDEX(発注者入力シート!$L$40:$O$83,MATCH("２０",発注者入力シート!$L$40:$L$83,0),4)</f>
        <v>#N/A</v>
      </c>
      <c r="B47" s="1381"/>
      <c r="C47" s="1381"/>
      <c r="D47" s="1381"/>
      <c r="E47" s="1381"/>
      <c r="F47" s="1381"/>
      <c r="G47" s="1381"/>
      <c r="H47" s="1381"/>
      <c r="I47" s="1381"/>
      <c r="J47" s="1381"/>
      <c r="K47" s="1381"/>
      <c r="L47" s="1381"/>
      <c r="M47" s="1381"/>
      <c r="N47" s="1381"/>
      <c r="O47" s="1381"/>
      <c r="P47" s="1381"/>
      <c r="Q47" s="1381"/>
      <c r="R47" s="149"/>
    </row>
    <row r="48" spans="1:18" ht="15.75" customHeight="1">
      <c r="A48" s="10"/>
      <c r="B48" s="2"/>
      <c r="C48" s="112"/>
      <c r="D48" s="112"/>
      <c r="E48" s="112"/>
      <c r="F48" s="112"/>
      <c r="G48" s="112"/>
      <c r="H48" s="112"/>
      <c r="I48" s="112"/>
      <c r="R48" s="149"/>
    </row>
    <row r="49" spans="1:11" ht="15.75" customHeight="1">
      <c r="A49" s="1394" t="s">
        <v>2</v>
      </c>
      <c r="B49" s="1394"/>
      <c r="C49" s="1394"/>
      <c r="D49" s="1394"/>
      <c r="E49" s="1394"/>
      <c r="F49" s="1394"/>
      <c r="G49" s="1394"/>
      <c r="H49" s="1394"/>
      <c r="I49" s="1394"/>
    </row>
    <row r="50" spans="1:11" ht="15.75" customHeight="1">
      <c r="B50" s="2" t="s">
        <v>100</v>
      </c>
      <c r="C50" s="112"/>
      <c r="D50" s="1388" t="str">
        <f>IF(企業入力シート!C16="","",企業入力シート!C16)</f>
        <v/>
      </c>
      <c r="E50" s="1388"/>
      <c r="F50" s="1388"/>
      <c r="G50" s="1388"/>
      <c r="H50" s="1388"/>
      <c r="I50" s="1388"/>
      <c r="J50" s="1388"/>
      <c r="K50" s="1388"/>
    </row>
    <row r="51" spans="1:11" ht="15.75" customHeight="1">
      <c r="B51" s="2" t="s">
        <v>99</v>
      </c>
      <c r="C51" s="112"/>
      <c r="D51" s="1388" t="str">
        <f>IF(企業入力シート!C17="","",企業入力シート!C17)</f>
        <v/>
      </c>
      <c r="E51" s="1388"/>
      <c r="F51" s="1388"/>
      <c r="G51" s="1388"/>
      <c r="H51" s="1388"/>
      <c r="I51" s="1388"/>
      <c r="J51" s="1388"/>
      <c r="K51" s="1388"/>
    </row>
    <row r="52" spans="1:11" ht="17.25" customHeight="1">
      <c r="B52" s="3" t="s">
        <v>101</v>
      </c>
      <c r="C52" s="112"/>
      <c r="D52" s="1388" t="str">
        <f>IF(企業入力シート!C18="","",企業入力シート!C18)</f>
        <v/>
      </c>
      <c r="E52" s="1388"/>
      <c r="F52" s="1388"/>
      <c r="G52" s="1388"/>
      <c r="H52" s="1388"/>
      <c r="I52" s="1388"/>
      <c r="J52" s="1388"/>
      <c r="K52" s="1388"/>
    </row>
    <row r="53" spans="1:11" ht="17.25" customHeight="1">
      <c r="B53" s="2" t="s">
        <v>102</v>
      </c>
      <c r="C53" s="112"/>
      <c r="D53" s="1388" t="str">
        <f>IF(企業入力シート!C19="","",企業入力シート!C19)</f>
        <v/>
      </c>
      <c r="E53" s="1388"/>
      <c r="F53" s="1388"/>
      <c r="G53" s="1388"/>
      <c r="H53" s="1388"/>
      <c r="I53" s="1388"/>
      <c r="J53" s="1388"/>
      <c r="K53" s="1388"/>
    </row>
    <row r="54" spans="1:11" ht="17.25" customHeight="1">
      <c r="B54" s="2" t="s">
        <v>103</v>
      </c>
      <c r="D54" s="1388" t="str">
        <f>IF(企業入力シート!C20="","",企業入力シート!C20)</f>
        <v/>
      </c>
      <c r="E54" s="1388"/>
      <c r="F54" s="1388"/>
      <c r="G54" s="1388"/>
      <c r="H54" s="1388"/>
      <c r="I54" s="1388"/>
      <c r="J54" s="1388"/>
      <c r="K54" s="1388"/>
    </row>
    <row r="55" spans="1:11" ht="17.25" customHeight="1"/>
    <row r="56" spans="1:11" ht="17.25" customHeight="1"/>
    <row r="57" spans="1:11" ht="17.25" customHeight="1">
      <c r="B57" s="2"/>
    </row>
    <row r="58" spans="1:11" ht="17.25" customHeight="1"/>
    <row r="59" spans="1:11" ht="17.25" customHeight="1"/>
    <row r="60" spans="1:11" ht="17.25" customHeight="1"/>
  </sheetData>
  <mergeCells count="45">
    <mergeCell ref="D54:K54"/>
    <mergeCell ref="C20:Q20"/>
    <mergeCell ref="D50:K50"/>
    <mergeCell ref="D51:K51"/>
    <mergeCell ref="D52:K52"/>
    <mergeCell ref="D53:K53"/>
    <mergeCell ref="A49:I49"/>
    <mergeCell ref="A29:Q29"/>
    <mergeCell ref="A45:Q45"/>
    <mergeCell ref="A46:Q46"/>
    <mergeCell ref="A47:Q47"/>
    <mergeCell ref="A36:Q36"/>
    <mergeCell ref="A37:Q37"/>
    <mergeCell ref="A38:Q38"/>
    <mergeCell ref="A28:Q28"/>
    <mergeCell ref="A33:Q33"/>
    <mergeCell ref="A3:Q3"/>
    <mergeCell ref="N2:Q2"/>
    <mergeCell ref="J11:Q12"/>
    <mergeCell ref="J10:M10"/>
    <mergeCell ref="J13:Q13"/>
    <mergeCell ref="C8:E8"/>
    <mergeCell ref="F8:Q8"/>
    <mergeCell ref="G9:I9"/>
    <mergeCell ref="A6:G6"/>
    <mergeCell ref="G10:I10"/>
    <mergeCell ref="A4:Q4"/>
    <mergeCell ref="A32:Q32"/>
    <mergeCell ref="A31:Q31"/>
    <mergeCell ref="A30:Q30"/>
    <mergeCell ref="A27:Q27"/>
    <mergeCell ref="A26:Q26"/>
    <mergeCell ref="A25:Q25"/>
    <mergeCell ref="A24:Q24"/>
    <mergeCell ref="A23:Q23"/>
    <mergeCell ref="J14:O14"/>
    <mergeCell ref="A17:Q18"/>
    <mergeCell ref="A43:Q43"/>
    <mergeCell ref="A34:Q34"/>
    <mergeCell ref="A35:Q35"/>
    <mergeCell ref="A44:Q44"/>
    <mergeCell ref="A39:Q39"/>
    <mergeCell ref="A40:Q40"/>
    <mergeCell ref="A41:Q41"/>
    <mergeCell ref="A42:Q42"/>
  </mergeCells>
  <phoneticPr fontId="2"/>
  <printOptions horizontalCentered="1"/>
  <pageMargins left="0.70866141732283472" right="0.70866141732283472" top="0.74803149606299213" bottom="0.55118110236220474" header="0.31496062992125984" footer="0.31496062992125984"/>
  <pageSetup paperSize="9" orientation="portrait" blackAndWhite="1"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92D050"/>
  </sheetPr>
  <dimension ref="A1:AB47"/>
  <sheetViews>
    <sheetView view="pageBreakPreview" zoomScaleNormal="100" zoomScaleSheetLayoutView="100" workbookViewId="0">
      <selection activeCell="S21" sqref="S21"/>
    </sheetView>
  </sheetViews>
  <sheetFormatPr defaultColWidth="9" defaultRowHeight="13"/>
  <cols>
    <col min="1" max="1" width="5.6328125" style="4" customWidth="1"/>
    <col min="2" max="16" width="5.08984375" style="4" customWidth="1"/>
    <col min="17" max="17" width="5.26953125" style="4" customWidth="1"/>
    <col min="18" max="18" width="5.26953125" style="190" customWidth="1"/>
    <col min="19" max="16384" width="9" style="4"/>
  </cols>
  <sheetData>
    <row r="1" spans="1:22">
      <c r="A1" s="1392" t="str">
        <f>CONCATENATE("（様式－",発注者入力シート!E20,"）")</f>
        <v>（様式－２）</v>
      </c>
      <c r="B1" s="1392"/>
      <c r="C1" s="1392"/>
      <c r="D1" s="1392"/>
      <c r="E1" s="1392"/>
      <c r="F1" s="1392"/>
      <c r="R1" s="259"/>
      <c r="U1" s="4" t="s">
        <v>393</v>
      </c>
    </row>
    <row r="2" spans="1:22">
      <c r="A2" s="1392" t="str">
        <f>CONCATENATE("評価項目",発注者入力シート!F20,"－",発注者入力シート!G20)</f>
        <v>評価項目（１）－①</v>
      </c>
      <c r="B2" s="1392"/>
      <c r="C2" s="1392"/>
      <c r="D2" s="1392"/>
      <c r="F2" s="1404" t="s">
        <v>793</v>
      </c>
      <c r="G2" s="1404"/>
      <c r="H2" s="1403" t="str">
        <f>IF(企業入力シート!C5="","",企業入力シート!C5)</f>
        <v>○○共同企業体</v>
      </c>
      <c r="I2" s="1403"/>
      <c r="J2" s="1403"/>
      <c r="K2" s="1403"/>
      <c r="L2" s="1403"/>
      <c r="M2" s="1403"/>
      <c r="N2" s="1403"/>
      <c r="O2" s="1403"/>
      <c r="P2" s="1403"/>
      <c r="Q2" s="1403"/>
      <c r="U2" s="4" t="s">
        <v>394</v>
      </c>
    </row>
    <row r="3" spans="1:22">
      <c r="A3" s="222"/>
      <c r="B3" s="222"/>
      <c r="C3" s="222"/>
      <c r="D3" s="222"/>
      <c r="E3" s="142"/>
      <c r="F3" s="142"/>
      <c r="G3" s="142"/>
      <c r="H3" s="348"/>
      <c r="I3" s="348"/>
      <c r="J3" s="348"/>
      <c r="K3" s="348"/>
      <c r="L3" s="348"/>
      <c r="M3" s="348"/>
      <c r="N3" s="348"/>
      <c r="O3" s="348"/>
      <c r="P3" s="348"/>
      <c r="Q3" s="348"/>
      <c r="U3" s="147"/>
      <c r="V3" s="4" t="s">
        <v>395</v>
      </c>
    </row>
    <row r="4" spans="1:22" ht="14">
      <c r="A4" s="1407" t="s">
        <v>3</v>
      </c>
      <c r="B4" s="1407"/>
      <c r="C4" s="1407"/>
      <c r="D4" s="1407"/>
      <c r="E4" s="1407"/>
      <c r="F4" s="1407"/>
      <c r="G4" s="1407"/>
      <c r="H4" s="1407"/>
      <c r="I4" s="1407"/>
      <c r="J4" s="1407"/>
      <c r="K4" s="1407"/>
      <c r="L4" s="1407"/>
      <c r="M4" s="1407"/>
      <c r="N4" s="1407"/>
      <c r="O4" s="1407"/>
      <c r="P4" s="1407"/>
      <c r="Q4" s="1407"/>
      <c r="R4" s="267"/>
      <c r="U4" s="135"/>
      <c r="V4" s="4" t="s">
        <v>519</v>
      </c>
    </row>
    <row r="5" spans="1:22">
      <c r="A5" s="1051" t="s">
        <v>198</v>
      </c>
      <c r="B5" s="1423" t="str">
        <f>IF(発注者入力シート!C20="","",発注者入力シート!C20)</f>
        <v>用水の安定供給に支障を生じさせない施工</v>
      </c>
      <c r="C5" s="1423"/>
      <c r="D5" s="1423"/>
      <c r="E5" s="1423"/>
      <c r="F5" s="1423"/>
      <c r="G5" s="1423"/>
      <c r="H5" s="1423"/>
      <c r="I5" s="1423"/>
      <c r="J5" s="1423"/>
      <c r="K5" s="1423"/>
      <c r="L5" s="1423"/>
      <c r="M5" s="1423"/>
      <c r="N5" s="1423"/>
      <c r="O5" s="1423"/>
      <c r="P5" s="1423"/>
      <c r="Q5" s="1424"/>
      <c r="R5" s="259"/>
    </row>
    <row r="6" spans="1:22">
      <c r="A6" s="1429" t="s">
        <v>4</v>
      </c>
      <c r="B6" s="1429"/>
      <c r="C6" s="1429"/>
      <c r="D6" s="1429"/>
      <c r="E6" s="1429"/>
      <c r="F6" s="1429"/>
      <c r="G6" s="1429"/>
      <c r="H6" s="152" t="s">
        <v>740</v>
      </c>
      <c r="I6" s="152"/>
      <c r="J6" s="152"/>
      <c r="K6" s="152"/>
      <c r="L6" s="152"/>
      <c r="M6" s="152"/>
      <c r="N6" s="152"/>
      <c r="O6" s="152"/>
      <c r="P6" s="152"/>
      <c r="Q6" s="153"/>
      <c r="R6" s="140"/>
      <c r="U6" s="4" t="s">
        <v>397</v>
      </c>
    </row>
    <row r="7" spans="1:22">
      <c r="A7" s="1429"/>
      <c r="B7" s="1429"/>
      <c r="C7" s="1429"/>
      <c r="D7" s="1429"/>
      <c r="E7" s="1429"/>
      <c r="F7" s="1429"/>
      <c r="G7" s="1429"/>
      <c r="H7" s="1428"/>
      <c r="I7" s="1428"/>
      <c r="J7" s="1428"/>
      <c r="K7" s="1428"/>
      <c r="L7" s="1428"/>
      <c r="M7" s="154" t="s">
        <v>518</v>
      </c>
      <c r="N7" s="154"/>
      <c r="O7" s="154"/>
      <c r="P7" s="154"/>
      <c r="Q7" s="155"/>
      <c r="R7" s="145"/>
      <c r="U7" s="137"/>
      <c r="V7" s="4" t="s">
        <v>398</v>
      </c>
    </row>
    <row r="8" spans="1:22">
      <c r="A8" s="1427" t="s">
        <v>739</v>
      </c>
      <c r="B8" s="1427"/>
      <c r="C8" s="1427"/>
      <c r="D8" s="1427"/>
      <c r="E8" s="1427"/>
      <c r="F8" s="1427"/>
      <c r="G8" s="1427"/>
      <c r="H8" s="971" t="s">
        <v>1200</v>
      </c>
      <c r="I8" s="152"/>
      <c r="J8" s="152"/>
      <c r="K8" s="152"/>
      <c r="L8" s="152"/>
      <c r="M8" s="152"/>
      <c r="N8" s="152"/>
      <c r="O8" s="152"/>
      <c r="P8" s="152"/>
      <c r="Q8" s="153"/>
      <c r="U8" s="138"/>
      <c r="V8" s="4" t="s">
        <v>396</v>
      </c>
    </row>
    <row r="9" spans="1:22">
      <c r="A9" s="1427"/>
      <c r="B9" s="1427"/>
      <c r="C9" s="1427"/>
      <c r="D9" s="1427"/>
      <c r="E9" s="1427"/>
      <c r="F9" s="1427"/>
      <c r="G9" s="1427"/>
      <c r="H9" s="1430"/>
      <c r="I9" s="1428"/>
      <c r="J9" s="1428"/>
      <c r="K9" s="1428"/>
      <c r="L9" s="1428"/>
      <c r="M9" s="166"/>
      <c r="N9" s="166"/>
      <c r="O9" s="166"/>
      <c r="P9" s="166"/>
      <c r="Q9" s="155"/>
    </row>
    <row r="10" spans="1:22">
      <c r="A10" s="156" t="s">
        <v>6</v>
      </c>
      <c r="B10" s="134"/>
      <c r="C10" s="134"/>
      <c r="D10" s="134"/>
      <c r="E10" s="134"/>
      <c r="F10" s="134"/>
      <c r="G10" s="134"/>
      <c r="H10" s="134"/>
      <c r="I10" s="134"/>
      <c r="J10" s="134"/>
      <c r="K10" s="134"/>
      <c r="L10" s="134"/>
      <c r="M10" s="134"/>
      <c r="N10" s="134"/>
      <c r="O10" s="134"/>
      <c r="P10" s="134"/>
      <c r="Q10" s="157"/>
      <c r="R10" s="140"/>
    </row>
    <row r="11" spans="1:22">
      <c r="A11" s="156" t="s">
        <v>7</v>
      </c>
      <c r="B11" s="134"/>
      <c r="C11" s="134"/>
      <c r="D11" s="134"/>
      <c r="E11" s="134"/>
      <c r="F11" s="134"/>
      <c r="G11" s="134"/>
      <c r="H11" s="134"/>
      <c r="I11" s="134"/>
      <c r="J11" s="134"/>
      <c r="K11" s="134"/>
      <c r="L11" s="134"/>
      <c r="M11" s="134"/>
      <c r="N11" s="134"/>
      <c r="O11" s="134"/>
      <c r="P11" s="134"/>
      <c r="Q11" s="157"/>
      <c r="R11" s="140"/>
      <c r="U11" s="149" t="s">
        <v>399</v>
      </c>
    </row>
    <row r="12" spans="1:22">
      <c r="A12" s="370" t="s">
        <v>737</v>
      </c>
      <c r="B12" s="363" t="s">
        <v>738</v>
      </c>
      <c r="C12" s="363"/>
      <c r="D12" s="363"/>
      <c r="E12" s="363"/>
      <c r="F12" s="363"/>
      <c r="G12" s="363"/>
      <c r="H12" s="363"/>
      <c r="I12" s="363"/>
      <c r="J12" s="363"/>
      <c r="K12" s="363"/>
      <c r="L12" s="363"/>
      <c r="M12" s="363"/>
      <c r="N12" s="363"/>
      <c r="O12" s="363"/>
      <c r="P12" s="363"/>
      <c r="Q12" s="371"/>
      <c r="R12" s="140"/>
      <c r="U12" s="149" t="s">
        <v>400</v>
      </c>
    </row>
    <row r="13" spans="1:22">
      <c r="A13" s="370" t="s">
        <v>737</v>
      </c>
      <c r="B13" s="1425" t="s">
        <v>1251</v>
      </c>
      <c r="C13" s="1425"/>
      <c r="D13" s="1425"/>
      <c r="E13" s="1425"/>
      <c r="F13" s="1425"/>
      <c r="G13" s="1425"/>
      <c r="H13" s="1425"/>
      <c r="I13" s="1425"/>
      <c r="J13" s="1425"/>
      <c r="K13" s="1425"/>
      <c r="L13" s="1425"/>
      <c r="M13" s="1425"/>
      <c r="N13" s="1425"/>
      <c r="O13" s="1425"/>
      <c r="P13" s="1425"/>
      <c r="Q13" s="1426"/>
      <c r="R13" s="140"/>
      <c r="U13" s="149" t="s">
        <v>745</v>
      </c>
    </row>
    <row r="14" spans="1:22">
      <c r="A14" s="372"/>
      <c r="B14" s="1425"/>
      <c r="C14" s="1425"/>
      <c r="D14" s="1425"/>
      <c r="E14" s="1425"/>
      <c r="F14" s="1425"/>
      <c r="G14" s="1425"/>
      <c r="H14" s="1425"/>
      <c r="I14" s="1425"/>
      <c r="J14" s="1425"/>
      <c r="K14" s="1425"/>
      <c r="L14" s="1425"/>
      <c r="M14" s="1425"/>
      <c r="N14" s="1425"/>
      <c r="O14" s="1425"/>
      <c r="P14" s="1425"/>
      <c r="Q14" s="1426"/>
      <c r="R14" s="140"/>
      <c r="U14" s="149" t="s">
        <v>855</v>
      </c>
    </row>
    <row r="15" spans="1:22">
      <c r="A15" s="372"/>
      <c r="B15" s="1425"/>
      <c r="C15" s="1425"/>
      <c r="D15" s="1425"/>
      <c r="E15" s="1425"/>
      <c r="F15" s="1425"/>
      <c r="G15" s="1425"/>
      <c r="H15" s="1425"/>
      <c r="I15" s="1425"/>
      <c r="J15" s="1425"/>
      <c r="K15" s="1425"/>
      <c r="L15" s="1425"/>
      <c r="M15" s="1425"/>
      <c r="N15" s="1425"/>
      <c r="O15" s="1425"/>
      <c r="P15" s="1425"/>
      <c r="Q15" s="1426"/>
      <c r="R15" s="140"/>
      <c r="V15" s="149"/>
    </row>
    <row r="16" spans="1:22">
      <c r="A16" s="370" t="s">
        <v>1185</v>
      </c>
      <c r="B16" s="1405" t="s">
        <v>1186</v>
      </c>
      <c r="C16" s="1405"/>
      <c r="D16" s="1405"/>
      <c r="E16" s="1405"/>
      <c r="F16" s="1405"/>
      <c r="G16" s="1405"/>
      <c r="H16" s="1405"/>
      <c r="I16" s="1405"/>
      <c r="J16" s="1405"/>
      <c r="K16" s="1405"/>
      <c r="L16" s="1405"/>
      <c r="M16" s="1405"/>
      <c r="N16" s="1405"/>
      <c r="O16" s="1405"/>
      <c r="P16" s="1405"/>
      <c r="Q16" s="1406"/>
      <c r="R16" s="140"/>
      <c r="U16" s="149" t="s">
        <v>743</v>
      </c>
      <c r="V16" s="149"/>
    </row>
    <row r="17" spans="1:28" ht="13.5" customHeight="1">
      <c r="A17" s="370"/>
      <c r="B17" s="1405"/>
      <c r="C17" s="1405"/>
      <c r="D17" s="1405"/>
      <c r="E17" s="1405"/>
      <c r="F17" s="1405"/>
      <c r="G17" s="1405"/>
      <c r="H17" s="1405"/>
      <c r="I17" s="1405"/>
      <c r="J17" s="1405"/>
      <c r="K17" s="1405"/>
      <c r="L17" s="1405"/>
      <c r="M17" s="1405"/>
      <c r="N17" s="1405"/>
      <c r="O17" s="1405"/>
      <c r="P17" s="1405"/>
      <c r="Q17" s="1406"/>
      <c r="R17" s="268"/>
      <c r="U17" s="149" t="s">
        <v>742</v>
      </c>
      <c r="V17" s="149"/>
    </row>
    <row r="18" spans="1:28">
      <c r="A18" s="370" t="s">
        <v>1187</v>
      </c>
      <c r="B18" s="972" t="s">
        <v>1188</v>
      </c>
      <c r="C18" s="973"/>
      <c r="D18" s="973"/>
      <c r="E18" s="973"/>
      <c r="F18" s="973"/>
      <c r="G18" s="973"/>
      <c r="H18" s="973"/>
      <c r="I18" s="973"/>
      <c r="J18" s="973"/>
      <c r="K18" s="973"/>
      <c r="L18" s="973"/>
      <c r="M18" s="973"/>
      <c r="N18" s="973"/>
      <c r="O18" s="973"/>
      <c r="P18" s="973"/>
      <c r="Q18" s="974"/>
      <c r="R18" s="141"/>
      <c r="U18" s="149" t="s">
        <v>744</v>
      </c>
      <c r="V18" s="149"/>
    </row>
    <row r="19" spans="1:28">
      <c r="A19" s="1420" t="s">
        <v>15</v>
      </c>
      <c r="B19" s="1421"/>
      <c r="C19" s="1421"/>
      <c r="D19" s="1421"/>
      <c r="E19" s="1421"/>
      <c r="F19" s="1421"/>
      <c r="G19" s="1421"/>
      <c r="H19" s="1421"/>
      <c r="I19" s="1421"/>
      <c r="J19" s="1421"/>
      <c r="K19" s="1421"/>
      <c r="L19" s="1421"/>
      <c r="M19" s="1421"/>
      <c r="N19" s="1421"/>
      <c r="O19" s="1422"/>
      <c r="P19" s="1418" t="s">
        <v>288</v>
      </c>
      <c r="Q19" s="1419"/>
      <c r="R19" s="141"/>
      <c r="U19" s="149" t="s">
        <v>746</v>
      </c>
    </row>
    <row r="20" spans="1:28" ht="19.5" customHeight="1">
      <c r="A20" s="1408" t="s">
        <v>1238</v>
      </c>
      <c r="B20" s="1409"/>
      <c r="C20" s="1409"/>
      <c r="D20" s="1409"/>
      <c r="E20" s="1409"/>
      <c r="F20" s="1409"/>
      <c r="G20" s="1409"/>
      <c r="H20" s="1409"/>
      <c r="I20" s="1409"/>
      <c r="J20" s="1409"/>
      <c r="K20" s="1409"/>
      <c r="L20" s="1409"/>
      <c r="M20" s="1409"/>
      <c r="N20" s="1409"/>
      <c r="O20" s="1410"/>
      <c r="P20" s="1397"/>
      <c r="Q20" s="1398"/>
      <c r="R20" s="141"/>
      <c r="U20" s="149" t="s">
        <v>747</v>
      </c>
    </row>
    <row r="21" spans="1:28" ht="19.5" customHeight="1">
      <c r="A21" s="1411"/>
      <c r="B21" s="1412"/>
      <c r="C21" s="1412"/>
      <c r="D21" s="1412"/>
      <c r="E21" s="1412"/>
      <c r="F21" s="1412"/>
      <c r="G21" s="1412"/>
      <c r="H21" s="1412"/>
      <c r="I21" s="1412"/>
      <c r="J21" s="1412"/>
      <c r="K21" s="1412"/>
      <c r="L21" s="1412"/>
      <c r="M21" s="1412"/>
      <c r="N21" s="1412"/>
      <c r="O21" s="1413"/>
      <c r="P21" s="1399"/>
      <c r="Q21" s="1400"/>
      <c r="R21" s="141"/>
    </row>
    <row r="22" spans="1:28" ht="19.5" customHeight="1">
      <c r="A22" s="1411"/>
      <c r="B22" s="1412"/>
      <c r="C22" s="1412"/>
      <c r="D22" s="1412"/>
      <c r="E22" s="1412"/>
      <c r="F22" s="1412"/>
      <c r="G22" s="1412"/>
      <c r="H22" s="1412"/>
      <c r="I22" s="1412"/>
      <c r="J22" s="1412"/>
      <c r="K22" s="1412"/>
      <c r="L22" s="1412"/>
      <c r="M22" s="1412"/>
      <c r="N22" s="1412"/>
      <c r="O22" s="1413"/>
      <c r="P22" s="1399"/>
      <c r="Q22" s="1400"/>
      <c r="R22" s="141"/>
    </row>
    <row r="23" spans="1:28" ht="19.5" customHeight="1">
      <c r="A23" s="1411"/>
      <c r="B23" s="1412"/>
      <c r="C23" s="1412"/>
      <c r="D23" s="1412"/>
      <c r="E23" s="1412"/>
      <c r="F23" s="1412"/>
      <c r="G23" s="1412"/>
      <c r="H23" s="1412"/>
      <c r="I23" s="1412"/>
      <c r="J23" s="1412"/>
      <c r="K23" s="1412"/>
      <c r="L23" s="1412"/>
      <c r="M23" s="1412"/>
      <c r="N23" s="1412"/>
      <c r="O23" s="1413"/>
      <c r="P23" s="1399"/>
      <c r="Q23" s="1400"/>
      <c r="R23" s="141"/>
      <c r="U23" s="1396" t="s">
        <v>289</v>
      </c>
      <c r="V23" s="1396"/>
      <c r="W23" s="1396"/>
      <c r="X23" s="1396"/>
      <c r="Y23" s="1396"/>
    </row>
    <row r="24" spans="1:28" ht="19.5" customHeight="1">
      <c r="A24" s="1411"/>
      <c r="B24" s="1412"/>
      <c r="C24" s="1412"/>
      <c r="D24" s="1412"/>
      <c r="E24" s="1412"/>
      <c r="F24" s="1412"/>
      <c r="G24" s="1412"/>
      <c r="H24" s="1412"/>
      <c r="I24" s="1412"/>
      <c r="J24" s="1412"/>
      <c r="K24" s="1412"/>
      <c r="L24" s="1412"/>
      <c r="M24" s="1412"/>
      <c r="N24" s="1412"/>
      <c r="O24" s="1413"/>
      <c r="P24" s="1399"/>
      <c r="Q24" s="1400"/>
      <c r="R24" s="141"/>
      <c r="U24" s="1396"/>
      <c r="V24" s="1396"/>
      <c r="W24" s="1396"/>
      <c r="X24" s="1396"/>
      <c r="Y24" s="1396"/>
    </row>
    <row r="25" spans="1:28" ht="19.5" customHeight="1">
      <c r="A25" s="1411"/>
      <c r="B25" s="1412"/>
      <c r="C25" s="1412"/>
      <c r="D25" s="1412"/>
      <c r="E25" s="1412"/>
      <c r="F25" s="1412"/>
      <c r="G25" s="1412"/>
      <c r="H25" s="1412"/>
      <c r="I25" s="1412"/>
      <c r="J25" s="1412"/>
      <c r="K25" s="1412"/>
      <c r="L25" s="1412"/>
      <c r="M25" s="1412"/>
      <c r="N25" s="1412"/>
      <c r="O25" s="1413"/>
      <c r="P25" s="1399"/>
      <c r="Q25" s="1400"/>
      <c r="R25" s="141"/>
      <c r="U25" s="1396"/>
      <c r="V25" s="1396"/>
      <c r="W25" s="1396"/>
      <c r="X25" s="1396"/>
      <c r="Y25" s="1396"/>
    </row>
    <row r="26" spans="1:28" ht="19.5" customHeight="1">
      <c r="A26" s="1414"/>
      <c r="B26" s="1415"/>
      <c r="C26" s="1415"/>
      <c r="D26" s="1415"/>
      <c r="E26" s="1415"/>
      <c r="F26" s="1415"/>
      <c r="G26" s="1415"/>
      <c r="H26" s="1415"/>
      <c r="I26" s="1415"/>
      <c r="J26" s="1415"/>
      <c r="K26" s="1415"/>
      <c r="L26" s="1415"/>
      <c r="M26" s="1415"/>
      <c r="N26" s="1415"/>
      <c r="O26" s="1416"/>
      <c r="P26" s="1401"/>
      <c r="Q26" s="1402"/>
      <c r="R26" s="141"/>
      <c r="U26" s="4" t="s">
        <v>303</v>
      </c>
    </row>
    <row r="27" spans="1:28" ht="19.5" customHeight="1">
      <c r="A27" s="1408" t="s">
        <v>1241</v>
      </c>
      <c r="B27" s="1409"/>
      <c r="C27" s="1409"/>
      <c r="D27" s="1409"/>
      <c r="E27" s="1409"/>
      <c r="F27" s="1409"/>
      <c r="G27" s="1409"/>
      <c r="H27" s="1409"/>
      <c r="I27" s="1409"/>
      <c r="J27" s="1409"/>
      <c r="K27" s="1409"/>
      <c r="L27" s="1409"/>
      <c r="M27" s="1409"/>
      <c r="N27" s="1409"/>
      <c r="O27" s="1410"/>
      <c r="P27" s="1397"/>
      <c r="Q27" s="1398"/>
      <c r="R27" s="141"/>
      <c r="U27" s="158" t="s">
        <v>290</v>
      </c>
      <c r="V27" s="158" t="s">
        <v>291</v>
      </c>
      <c r="W27" s="1395" t="s">
        <v>292</v>
      </c>
      <c r="X27" s="1395"/>
      <c r="Y27" s="159" t="s">
        <v>293</v>
      </c>
      <c r="Z27" s="152"/>
      <c r="AA27" s="152"/>
      <c r="AB27" s="153"/>
    </row>
    <row r="28" spans="1:28" ht="19.5" customHeight="1">
      <c r="A28" s="1411"/>
      <c r="B28" s="1412"/>
      <c r="C28" s="1412"/>
      <c r="D28" s="1412"/>
      <c r="E28" s="1412"/>
      <c r="F28" s="1412"/>
      <c r="G28" s="1412"/>
      <c r="H28" s="1412"/>
      <c r="I28" s="1412"/>
      <c r="J28" s="1412"/>
      <c r="K28" s="1412"/>
      <c r="L28" s="1412"/>
      <c r="M28" s="1412"/>
      <c r="N28" s="1412"/>
      <c r="O28" s="1413"/>
      <c r="P28" s="1399"/>
      <c r="Q28" s="1400"/>
      <c r="R28" s="141"/>
      <c r="U28" s="158" t="s">
        <v>1063</v>
      </c>
      <c r="V28" s="158" t="s">
        <v>62</v>
      </c>
      <c r="W28" s="1395" t="s">
        <v>294</v>
      </c>
      <c r="X28" s="1395"/>
      <c r="Y28" s="160" t="s">
        <v>295</v>
      </c>
      <c r="Z28" s="139"/>
      <c r="AA28" s="139"/>
      <c r="AB28" s="161"/>
    </row>
    <row r="29" spans="1:28" ht="19.5" customHeight="1">
      <c r="A29" s="1411"/>
      <c r="B29" s="1412"/>
      <c r="C29" s="1412"/>
      <c r="D29" s="1412"/>
      <c r="E29" s="1412"/>
      <c r="F29" s="1412"/>
      <c r="G29" s="1412"/>
      <c r="H29" s="1412"/>
      <c r="I29" s="1412"/>
      <c r="J29" s="1412"/>
      <c r="K29" s="1412"/>
      <c r="L29" s="1412"/>
      <c r="M29" s="1412"/>
      <c r="N29" s="1412"/>
      <c r="O29" s="1413"/>
      <c r="P29" s="1399"/>
      <c r="Q29" s="1400"/>
      <c r="R29" s="141"/>
      <c r="U29" s="158" t="s">
        <v>296</v>
      </c>
      <c r="V29" s="158" t="s">
        <v>66</v>
      </c>
      <c r="W29" s="1395" t="s">
        <v>297</v>
      </c>
      <c r="X29" s="1395"/>
      <c r="Y29" s="162" t="s">
        <v>298</v>
      </c>
      <c r="Z29" s="139"/>
      <c r="AA29" s="139"/>
      <c r="AB29" s="161"/>
    </row>
    <row r="30" spans="1:28" ht="19.5" customHeight="1">
      <c r="A30" s="1411"/>
      <c r="B30" s="1412"/>
      <c r="C30" s="1412"/>
      <c r="D30" s="1412"/>
      <c r="E30" s="1412"/>
      <c r="F30" s="1412"/>
      <c r="G30" s="1412"/>
      <c r="H30" s="1412"/>
      <c r="I30" s="1412"/>
      <c r="J30" s="1412"/>
      <c r="K30" s="1412"/>
      <c r="L30" s="1412"/>
      <c r="M30" s="1412"/>
      <c r="N30" s="1412"/>
      <c r="O30" s="1413"/>
      <c r="P30" s="1399"/>
      <c r="Q30" s="1400"/>
      <c r="R30" s="141"/>
      <c r="U30" s="158" t="s">
        <v>299</v>
      </c>
      <c r="V30" s="158" t="s">
        <v>70</v>
      </c>
      <c r="W30" s="1395" t="s">
        <v>297</v>
      </c>
      <c r="X30" s="1395"/>
      <c r="Y30" s="163" t="s">
        <v>300</v>
      </c>
      <c r="Z30" s="140"/>
      <c r="AA30" s="140"/>
      <c r="AB30" s="164"/>
    </row>
    <row r="31" spans="1:28" ht="19.5" customHeight="1">
      <c r="A31" s="1411"/>
      <c r="B31" s="1412"/>
      <c r="C31" s="1412"/>
      <c r="D31" s="1412"/>
      <c r="E31" s="1412"/>
      <c r="F31" s="1412"/>
      <c r="G31" s="1412"/>
      <c r="H31" s="1412"/>
      <c r="I31" s="1412"/>
      <c r="J31" s="1412"/>
      <c r="K31" s="1412"/>
      <c r="L31" s="1412"/>
      <c r="M31" s="1412"/>
      <c r="N31" s="1412"/>
      <c r="O31" s="1413"/>
      <c r="P31" s="1399"/>
      <c r="Q31" s="1400"/>
      <c r="R31" s="141"/>
      <c r="U31" s="158" t="s">
        <v>301</v>
      </c>
      <c r="V31" s="158" t="s">
        <v>70</v>
      </c>
      <c r="W31" s="1395" t="s">
        <v>297</v>
      </c>
      <c r="X31" s="1395"/>
      <c r="Y31" s="162" t="s">
        <v>302</v>
      </c>
      <c r="Z31" s="139"/>
      <c r="AA31" s="139"/>
      <c r="AB31" s="161"/>
    </row>
    <row r="32" spans="1:28" ht="19.5" customHeight="1">
      <c r="A32" s="1411"/>
      <c r="B32" s="1412"/>
      <c r="C32" s="1412"/>
      <c r="D32" s="1412"/>
      <c r="E32" s="1412"/>
      <c r="F32" s="1412"/>
      <c r="G32" s="1412"/>
      <c r="H32" s="1412"/>
      <c r="I32" s="1412"/>
      <c r="J32" s="1412"/>
      <c r="K32" s="1412"/>
      <c r="L32" s="1412"/>
      <c r="M32" s="1412"/>
      <c r="N32" s="1412"/>
      <c r="O32" s="1413"/>
      <c r="P32" s="1399"/>
      <c r="Q32" s="1400"/>
      <c r="R32" s="141"/>
      <c r="U32" s="149"/>
    </row>
    <row r="33" spans="1:21" ht="19.5" customHeight="1">
      <c r="A33" s="1414"/>
      <c r="B33" s="1415"/>
      <c r="C33" s="1415"/>
      <c r="D33" s="1415"/>
      <c r="E33" s="1415"/>
      <c r="F33" s="1415"/>
      <c r="G33" s="1415"/>
      <c r="H33" s="1415"/>
      <c r="I33" s="1415"/>
      <c r="J33" s="1415"/>
      <c r="K33" s="1415"/>
      <c r="L33" s="1415"/>
      <c r="M33" s="1415"/>
      <c r="N33" s="1415"/>
      <c r="O33" s="1416"/>
      <c r="P33" s="1401"/>
      <c r="Q33" s="1402"/>
      <c r="R33" s="141"/>
      <c r="U33" s="149"/>
    </row>
    <row r="34" spans="1:21" ht="19.5" customHeight="1">
      <c r="A34" s="1408" t="s">
        <v>1242</v>
      </c>
      <c r="B34" s="1409"/>
      <c r="C34" s="1409"/>
      <c r="D34" s="1409"/>
      <c r="E34" s="1409"/>
      <c r="F34" s="1409"/>
      <c r="G34" s="1409"/>
      <c r="H34" s="1409"/>
      <c r="I34" s="1409"/>
      <c r="J34" s="1409"/>
      <c r="K34" s="1409"/>
      <c r="L34" s="1409"/>
      <c r="M34" s="1409"/>
      <c r="N34" s="1409"/>
      <c r="O34" s="1410"/>
      <c r="P34" s="1397"/>
      <c r="Q34" s="1398"/>
      <c r="R34" s="141"/>
    </row>
    <row r="35" spans="1:21" ht="19.5" customHeight="1">
      <c r="A35" s="1411"/>
      <c r="B35" s="1412"/>
      <c r="C35" s="1412"/>
      <c r="D35" s="1412"/>
      <c r="E35" s="1412"/>
      <c r="F35" s="1412"/>
      <c r="G35" s="1412"/>
      <c r="H35" s="1412"/>
      <c r="I35" s="1412"/>
      <c r="J35" s="1412"/>
      <c r="K35" s="1412"/>
      <c r="L35" s="1412"/>
      <c r="M35" s="1412"/>
      <c r="N35" s="1412"/>
      <c r="O35" s="1413"/>
      <c r="P35" s="1399"/>
      <c r="Q35" s="1400"/>
      <c r="R35" s="141"/>
    </row>
    <row r="36" spans="1:21" ht="19.5" customHeight="1">
      <c r="A36" s="1411"/>
      <c r="B36" s="1412"/>
      <c r="C36" s="1412"/>
      <c r="D36" s="1412"/>
      <c r="E36" s="1412"/>
      <c r="F36" s="1412"/>
      <c r="G36" s="1412"/>
      <c r="H36" s="1412"/>
      <c r="I36" s="1412"/>
      <c r="J36" s="1412"/>
      <c r="K36" s="1412"/>
      <c r="L36" s="1412"/>
      <c r="M36" s="1412"/>
      <c r="N36" s="1412"/>
      <c r="O36" s="1413"/>
      <c r="P36" s="1399"/>
      <c r="Q36" s="1400"/>
      <c r="R36" s="141"/>
    </row>
    <row r="37" spans="1:21" ht="19.5" customHeight="1">
      <c r="A37" s="1411"/>
      <c r="B37" s="1412"/>
      <c r="C37" s="1412"/>
      <c r="D37" s="1412"/>
      <c r="E37" s="1412"/>
      <c r="F37" s="1412"/>
      <c r="G37" s="1412"/>
      <c r="H37" s="1412"/>
      <c r="I37" s="1412"/>
      <c r="J37" s="1412"/>
      <c r="K37" s="1412"/>
      <c r="L37" s="1412"/>
      <c r="M37" s="1412"/>
      <c r="N37" s="1412"/>
      <c r="O37" s="1413"/>
      <c r="P37" s="1399"/>
      <c r="Q37" s="1400"/>
      <c r="R37" s="141"/>
    </row>
    <row r="38" spans="1:21" ht="19.5" customHeight="1">
      <c r="A38" s="1411"/>
      <c r="B38" s="1412"/>
      <c r="C38" s="1412"/>
      <c r="D38" s="1412"/>
      <c r="E38" s="1412"/>
      <c r="F38" s="1412"/>
      <c r="G38" s="1412"/>
      <c r="H38" s="1412"/>
      <c r="I38" s="1412"/>
      <c r="J38" s="1412"/>
      <c r="K38" s="1412"/>
      <c r="L38" s="1412"/>
      <c r="M38" s="1412"/>
      <c r="N38" s="1412"/>
      <c r="O38" s="1413"/>
      <c r="P38" s="1399"/>
      <c r="Q38" s="1400"/>
      <c r="R38" s="141"/>
    </row>
    <row r="39" spans="1:21" ht="19.5" customHeight="1">
      <c r="A39" s="1411"/>
      <c r="B39" s="1412"/>
      <c r="C39" s="1412"/>
      <c r="D39" s="1412"/>
      <c r="E39" s="1412"/>
      <c r="F39" s="1412"/>
      <c r="G39" s="1412"/>
      <c r="H39" s="1412"/>
      <c r="I39" s="1412"/>
      <c r="J39" s="1412"/>
      <c r="K39" s="1412"/>
      <c r="L39" s="1412"/>
      <c r="M39" s="1412"/>
      <c r="N39" s="1412"/>
      <c r="O39" s="1413"/>
      <c r="P39" s="1399"/>
      <c r="Q39" s="1400"/>
      <c r="R39" s="141"/>
    </row>
    <row r="40" spans="1:21" ht="19.5" customHeight="1">
      <c r="A40" s="1414"/>
      <c r="B40" s="1415"/>
      <c r="C40" s="1415"/>
      <c r="D40" s="1415"/>
      <c r="E40" s="1415"/>
      <c r="F40" s="1415"/>
      <c r="G40" s="1415"/>
      <c r="H40" s="1415"/>
      <c r="I40" s="1415"/>
      <c r="J40" s="1415"/>
      <c r="K40" s="1415"/>
      <c r="L40" s="1415"/>
      <c r="M40" s="1415"/>
      <c r="N40" s="1415"/>
      <c r="O40" s="1416"/>
      <c r="P40" s="1401"/>
      <c r="Q40" s="1402"/>
      <c r="R40" s="141"/>
    </row>
    <row r="41" spans="1:21">
      <c r="A41" s="1431" t="s">
        <v>11</v>
      </c>
      <c r="B41" s="1432"/>
      <c r="C41" s="1437"/>
      <c r="D41" s="1438"/>
      <c r="E41" s="1438"/>
      <c r="F41" s="1438"/>
      <c r="G41" s="1438"/>
      <c r="H41" s="1438"/>
      <c r="I41" s="1438"/>
      <c r="J41" s="1438"/>
      <c r="K41" s="1438"/>
      <c r="L41" s="1438"/>
      <c r="M41" s="1438"/>
      <c r="N41" s="1438"/>
      <c r="O41" s="1438"/>
      <c r="P41" s="1438"/>
      <c r="Q41" s="1439"/>
      <c r="R41" s="271"/>
    </row>
    <row r="42" spans="1:21">
      <c r="A42" s="1433"/>
      <c r="B42" s="1434"/>
      <c r="C42" s="1440"/>
      <c r="D42" s="1441"/>
      <c r="E42" s="1441"/>
      <c r="F42" s="1441"/>
      <c r="G42" s="1441"/>
      <c r="H42" s="1441"/>
      <c r="I42" s="1441"/>
      <c r="J42" s="1441"/>
      <c r="K42" s="1441"/>
      <c r="L42" s="1441"/>
      <c r="M42" s="1441"/>
      <c r="N42" s="1441"/>
      <c r="O42" s="1441"/>
      <c r="P42" s="1441"/>
      <c r="Q42" s="1442"/>
      <c r="R42" s="140"/>
    </row>
    <row r="43" spans="1:21">
      <c r="A43" s="1435"/>
      <c r="B43" s="1436"/>
      <c r="C43" s="1443"/>
      <c r="D43" s="1444"/>
      <c r="E43" s="1444"/>
      <c r="F43" s="1444"/>
      <c r="G43" s="1444"/>
      <c r="H43" s="1444"/>
      <c r="I43" s="1444"/>
      <c r="J43" s="1444"/>
      <c r="K43" s="1444"/>
      <c r="L43" s="1444"/>
      <c r="M43" s="1444"/>
      <c r="N43" s="1444"/>
      <c r="O43" s="1444"/>
      <c r="P43" s="1444"/>
      <c r="Q43" s="1445"/>
      <c r="R43" s="140"/>
    </row>
    <row r="44" spans="1:21">
      <c r="A44" s="219" t="s">
        <v>13</v>
      </c>
      <c r="B44" s="134"/>
      <c r="C44" s="134"/>
      <c r="D44" s="134"/>
      <c r="E44" s="134"/>
      <c r="F44" s="134"/>
      <c r="G44" s="134"/>
      <c r="H44" s="134"/>
      <c r="I44" s="134"/>
      <c r="J44" s="134"/>
      <c r="K44" s="134"/>
      <c r="R44" s="141"/>
    </row>
    <row r="45" spans="1:21">
      <c r="A45" s="1417" t="s">
        <v>14</v>
      </c>
      <c r="B45" s="1417"/>
      <c r="C45" s="1417"/>
      <c r="D45" s="1417"/>
      <c r="E45" s="1417"/>
      <c r="F45" s="1417"/>
      <c r="G45" s="1417"/>
      <c r="H45" s="1417"/>
      <c r="I45" s="1417"/>
      <c r="J45" s="1417"/>
      <c r="K45" s="1417"/>
      <c r="L45" s="1417"/>
      <c r="M45" s="1417"/>
      <c r="N45" s="1417"/>
      <c r="O45" s="1417"/>
      <c r="P45" s="1417"/>
      <c r="Q45" s="1417"/>
    </row>
    <row r="46" spans="1:21">
      <c r="A46" s="362"/>
      <c r="B46" s="362"/>
      <c r="C46" s="362"/>
      <c r="D46" s="362"/>
      <c r="E46" s="362"/>
      <c r="F46" s="362"/>
      <c r="G46" s="362"/>
      <c r="H46" s="362"/>
      <c r="I46" s="362"/>
      <c r="J46" s="362"/>
      <c r="K46" s="362"/>
      <c r="L46" s="362"/>
      <c r="M46" s="362"/>
      <c r="N46" s="362"/>
      <c r="O46" s="362"/>
      <c r="P46" s="362"/>
      <c r="Q46" s="362"/>
    </row>
    <row r="47" spans="1:21">
      <c r="A47" s="362"/>
      <c r="B47" s="362"/>
      <c r="C47" s="362"/>
      <c r="D47" s="362"/>
      <c r="E47" s="362"/>
      <c r="F47" s="362"/>
      <c r="G47" s="362"/>
      <c r="H47" s="362"/>
      <c r="I47" s="362"/>
      <c r="J47" s="362"/>
      <c r="K47" s="362"/>
      <c r="L47" s="362"/>
      <c r="M47" s="362"/>
      <c r="N47" s="362"/>
      <c r="O47" s="362"/>
      <c r="P47" s="362"/>
      <c r="Q47" s="362"/>
    </row>
  </sheetData>
  <mergeCells count="29">
    <mergeCell ref="A45:Q45"/>
    <mergeCell ref="P19:Q19"/>
    <mergeCell ref="A19:O19"/>
    <mergeCell ref="B5:Q5"/>
    <mergeCell ref="P20:Q26"/>
    <mergeCell ref="B13:Q15"/>
    <mergeCell ref="A8:G9"/>
    <mergeCell ref="H7:L7"/>
    <mergeCell ref="A6:G7"/>
    <mergeCell ref="H9:L9"/>
    <mergeCell ref="A41:B43"/>
    <mergeCell ref="C41:Q43"/>
    <mergeCell ref="P34:Q40"/>
    <mergeCell ref="A34:O40"/>
    <mergeCell ref="A1:F1"/>
    <mergeCell ref="A2:D2"/>
    <mergeCell ref="P27:Q33"/>
    <mergeCell ref="H2:Q2"/>
    <mergeCell ref="F2:G2"/>
    <mergeCell ref="B16:Q17"/>
    <mergeCell ref="A4:Q4"/>
    <mergeCell ref="A20:O26"/>
    <mergeCell ref="A27:O33"/>
    <mergeCell ref="W31:X31"/>
    <mergeCell ref="U23:Y25"/>
    <mergeCell ref="W27:X27"/>
    <mergeCell ref="W28:X28"/>
    <mergeCell ref="W29:X29"/>
    <mergeCell ref="W30:X30"/>
  </mergeCells>
  <phoneticPr fontId="2"/>
  <dataValidations count="1">
    <dataValidation type="list" showInputMessage="1" showErrorMessage="1" sqref="H9 H7">
      <formula1>企業回答1</formula1>
    </dataValidation>
  </dataValidations>
  <printOptions horizontalCentered="1"/>
  <pageMargins left="0.70866141732283472" right="0.70866141732283472" top="0.55118110236220474" bottom="0" header="0.31496062992125984" footer="0.31496062992125984"/>
  <pageSetup paperSize="9"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92D050"/>
  </sheetPr>
  <dimension ref="A1:AC45"/>
  <sheetViews>
    <sheetView view="pageBreakPreview" zoomScaleNormal="100" zoomScaleSheetLayoutView="100" workbookViewId="0">
      <selection activeCell="S29" sqref="S29"/>
    </sheetView>
  </sheetViews>
  <sheetFormatPr defaultColWidth="9" defaultRowHeight="13"/>
  <cols>
    <col min="1" max="1" width="5.6328125" style="4" customWidth="1"/>
    <col min="2" max="16" width="5.08984375" style="4" customWidth="1"/>
    <col min="17" max="17" width="5.26953125" style="4" customWidth="1"/>
    <col min="18" max="18" width="5.26953125" style="190" customWidth="1"/>
    <col min="19" max="16384" width="9" style="4"/>
  </cols>
  <sheetData>
    <row r="1" spans="1:29">
      <c r="A1" s="1392" t="str">
        <f>CONCATENATE("（様式－",発注者入力シート!E21,"）")</f>
        <v>（様式－２）</v>
      </c>
      <c r="B1" s="1392"/>
      <c r="C1" s="1392"/>
      <c r="D1" s="1392"/>
      <c r="E1" s="1392"/>
      <c r="F1" s="1392"/>
      <c r="R1" s="259"/>
      <c r="U1" s="4" t="s">
        <v>393</v>
      </c>
    </row>
    <row r="2" spans="1:29">
      <c r="A2" s="1392" t="str">
        <f>CONCATENATE("評価項目",発注者入力シート!F21,"－",発注者入力シート!G21)</f>
        <v>評価項目（１）－②</v>
      </c>
      <c r="B2" s="1392"/>
      <c r="C2" s="1392"/>
      <c r="D2" s="1392"/>
      <c r="F2" s="1404" t="s">
        <v>793</v>
      </c>
      <c r="G2" s="1404"/>
      <c r="H2" s="1403" t="str">
        <f>IF(企業入力シート!C5="","",企業入力シート!C5)</f>
        <v>○○共同企業体</v>
      </c>
      <c r="I2" s="1403"/>
      <c r="J2" s="1403"/>
      <c r="K2" s="1403"/>
      <c r="L2" s="1403"/>
      <c r="M2" s="1403"/>
      <c r="N2" s="1403"/>
      <c r="O2" s="1403"/>
      <c r="P2" s="1403"/>
      <c r="Q2" s="1403"/>
      <c r="U2" s="4" t="s">
        <v>394</v>
      </c>
    </row>
    <row r="3" spans="1:29">
      <c r="A3" s="222"/>
      <c r="B3" s="222"/>
      <c r="C3" s="222"/>
      <c r="D3" s="222"/>
      <c r="E3" s="142"/>
      <c r="F3" s="142"/>
      <c r="G3" s="142"/>
      <c r="H3" s="348"/>
      <c r="I3" s="348"/>
      <c r="J3" s="348"/>
      <c r="K3" s="348"/>
      <c r="L3" s="348"/>
      <c r="M3" s="348"/>
      <c r="N3" s="348"/>
      <c r="O3" s="348"/>
      <c r="P3" s="348"/>
      <c r="Q3" s="348"/>
      <c r="U3" s="147"/>
      <c r="V3" s="4" t="s">
        <v>395</v>
      </c>
    </row>
    <row r="4" spans="1:29" ht="14">
      <c r="A4" s="1407" t="s">
        <v>3</v>
      </c>
      <c r="B4" s="1407"/>
      <c r="C4" s="1407"/>
      <c r="D4" s="1407"/>
      <c r="E4" s="1407"/>
      <c r="F4" s="1407"/>
      <c r="G4" s="1407"/>
      <c r="H4" s="1407"/>
      <c r="I4" s="1407"/>
      <c r="J4" s="1407"/>
      <c r="K4" s="1407"/>
      <c r="L4" s="1407"/>
      <c r="M4" s="1407"/>
      <c r="N4" s="1407"/>
      <c r="O4" s="1407"/>
      <c r="P4" s="1407"/>
      <c r="Q4" s="1407"/>
      <c r="R4" s="267"/>
      <c r="U4" s="135"/>
      <c r="V4" s="4" t="s">
        <v>519</v>
      </c>
    </row>
    <row r="5" spans="1:29">
      <c r="A5" s="1051" t="s">
        <v>198</v>
      </c>
      <c r="B5" s="1423" t="str">
        <f>IF(発注者入力シート!C21="","",発注者入力シート!C21)</f>
        <v>保守・点検時における作業性等の向上</v>
      </c>
      <c r="C5" s="1423"/>
      <c r="D5" s="1423"/>
      <c r="E5" s="1423"/>
      <c r="F5" s="1423"/>
      <c r="G5" s="1423"/>
      <c r="H5" s="1423"/>
      <c r="I5" s="1423"/>
      <c r="J5" s="1423"/>
      <c r="K5" s="1423"/>
      <c r="L5" s="1423"/>
      <c r="M5" s="1423"/>
      <c r="N5" s="1423"/>
      <c r="O5" s="1423"/>
      <c r="P5" s="1423"/>
      <c r="Q5" s="1424"/>
      <c r="R5" s="259"/>
    </row>
    <row r="6" spans="1:29">
      <c r="A6" s="1446" t="s">
        <v>4</v>
      </c>
      <c r="B6" s="1447"/>
      <c r="C6" s="1447"/>
      <c r="D6" s="1447"/>
      <c r="E6" s="1447"/>
      <c r="F6" s="1447"/>
      <c r="G6" s="1448"/>
      <c r="H6" s="151" t="s">
        <v>5</v>
      </c>
      <c r="I6" s="152"/>
      <c r="J6" s="152"/>
      <c r="K6" s="152"/>
      <c r="L6" s="152"/>
      <c r="M6" s="152"/>
      <c r="N6" s="152"/>
      <c r="O6" s="152"/>
      <c r="P6" s="152"/>
      <c r="Q6" s="153"/>
      <c r="R6" s="140"/>
      <c r="U6" s="4" t="s">
        <v>397</v>
      </c>
    </row>
    <row r="7" spans="1:29">
      <c r="A7" s="1449"/>
      <c r="B7" s="1450"/>
      <c r="C7" s="1450"/>
      <c r="D7" s="1450"/>
      <c r="E7" s="1450"/>
      <c r="F7" s="1450"/>
      <c r="G7" s="1451"/>
      <c r="H7" s="1430"/>
      <c r="I7" s="1428"/>
      <c r="J7" s="1428"/>
      <c r="K7" s="1428"/>
      <c r="L7" s="1428"/>
      <c r="M7" s="154" t="s">
        <v>518</v>
      </c>
      <c r="N7" s="154"/>
      <c r="O7" s="154"/>
      <c r="P7" s="154"/>
      <c r="Q7" s="155"/>
      <c r="R7" s="145"/>
      <c r="U7" s="137"/>
      <c r="V7" s="4" t="s">
        <v>398</v>
      </c>
    </row>
    <row r="8" spans="1:29">
      <c r="A8" s="1427" t="s">
        <v>739</v>
      </c>
      <c r="B8" s="1427"/>
      <c r="C8" s="1427"/>
      <c r="D8" s="1427"/>
      <c r="E8" s="1427"/>
      <c r="F8" s="1427"/>
      <c r="G8" s="1427"/>
      <c r="H8" s="971" t="s">
        <v>1200</v>
      </c>
      <c r="I8" s="152"/>
      <c r="J8" s="152"/>
      <c r="K8" s="152"/>
      <c r="L8" s="152"/>
      <c r="M8" s="152"/>
      <c r="N8" s="152"/>
      <c r="O8" s="152"/>
      <c r="P8" s="152"/>
      <c r="Q8" s="153"/>
      <c r="R8" s="140"/>
      <c r="U8" s="138"/>
      <c r="V8" s="4" t="s">
        <v>396</v>
      </c>
    </row>
    <row r="9" spans="1:29">
      <c r="A9" s="1427"/>
      <c r="B9" s="1427"/>
      <c r="C9" s="1427"/>
      <c r="D9" s="1427"/>
      <c r="E9" s="1427"/>
      <c r="F9" s="1427"/>
      <c r="G9" s="1427"/>
      <c r="H9" s="1430"/>
      <c r="I9" s="1428"/>
      <c r="J9" s="1428"/>
      <c r="K9" s="1428"/>
      <c r="L9" s="1428"/>
      <c r="M9" s="166"/>
      <c r="N9" s="166"/>
      <c r="O9" s="166"/>
      <c r="P9" s="166"/>
      <c r="Q9" s="155"/>
      <c r="R9" s="141"/>
    </row>
    <row r="10" spans="1:29">
      <c r="A10" s="156" t="s">
        <v>6</v>
      </c>
      <c r="B10" s="134"/>
      <c r="C10" s="134"/>
      <c r="D10" s="134"/>
      <c r="E10" s="134"/>
      <c r="F10" s="134"/>
      <c r="G10" s="134"/>
      <c r="H10" s="134"/>
      <c r="I10" s="134"/>
      <c r="J10" s="134"/>
      <c r="K10" s="134"/>
      <c r="L10" s="134"/>
      <c r="M10" s="134"/>
      <c r="N10" s="134"/>
      <c r="O10" s="134"/>
      <c r="P10" s="134"/>
      <c r="Q10" s="157"/>
      <c r="R10" s="140"/>
    </row>
    <row r="11" spans="1:29">
      <c r="A11" s="156" t="s">
        <v>7</v>
      </c>
      <c r="B11" s="134"/>
      <c r="C11" s="134"/>
      <c r="D11" s="134"/>
      <c r="E11" s="134"/>
      <c r="F11" s="134"/>
      <c r="G11" s="134"/>
      <c r="H11" s="134"/>
      <c r="I11" s="134"/>
      <c r="J11" s="134"/>
      <c r="K11" s="134"/>
      <c r="L11" s="134"/>
      <c r="M11" s="134"/>
      <c r="N11" s="134"/>
      <c r="O11" s="134"/>
      <c r="P11" s="134"/>
      <c r="Q11" s="157"/>
      <c r="R11" s="140"/>
      <c r="U11" s="149" t="s">
        <v>399</v>
      </c>
    </row>
    <row r="12" spans="1:29" s="364" customFormat="1">
      <c r="A12" s="370" t="s">
        <v>737</v>
      </c>
      <c r="B12" s="363" t="s">
        <v>738</v>
      </c>
      <c r="C12" s="363"/>
      <c r="D12" s="363"/>
      <c r="E12" s="363"/>
      <c r="F12" s="363"/>
      <c r="G12" s="363"/>
      <c r="H12" s="363"/>
      <c r="I12" s="363"/>
      <c r="J12" s="363"/>
      <c r="K12" s="363"/>
      <c r="L12" s="363"/>
      <c r="M12" s="363"/>
      <c r="N12" s="363"/>
      <c r="O12" s="363"/>
      <c r="P12" s="363"/>
      <c r="Q12" s="371"/>
      <c r="R12" s="275"/>
      <c r="U12" s="149" t="s">
        <v>400</v>
      </c>
      <c r="V12" s="4"/>
      <c r="W12" s="4"/>
      <c r="X12" s="4"/>
      <c r="Y12" s="4"/>
      <c r="Z12" s="4"/>
      <c r="AA12" s="4"/>
      <c r="AB12" s="4"/>
      <c r="AC12" s="4"/>
    </row>
    <row r="13" spans="1:29" s="364" customFormat="1" ht="13.5" customHeight="1">
      <c r="A13" s="370" t="s">
        <v>737</v>
      </c>
      <c r="B13" s="1425" t="s">
        <v>1252</v>
      </c>
      <c r="C13" s="1425"/>
      <c r="D13" s="1425"/>
      <c r="E13" s="1425"/>
      <c r="F13" s="1425"/>
      <c r="G13" s="1425"/>
      <c r="H13" s="1425"/>
      <c r="I13" s="1425"/>
      <c r="J13" s="1425"/>
      <c r="K13" s="1425"/>
      <c r="L13" s="1425"/>
      <c r="M13" s="1425"/>
      <c r="N13" s="1425"/>
      <c r="O13" s="1425"/>
      <c r="P13" s="1425"/>
      <c r="Q13" s="1426"/>
      <c r="R13" s="275"/>
      <c r="U13" s="149" t="s">
        <v>745</v>
      </c>
      <c r="V13" s="4"/>
      <c r="W13" s="4"/>
      <c r="X13" s="4"/>
      <c r="Y13" s="4"/>
      <c r="Z13" s="4"/>
      <c r="AA13" s="4"/>
      <c r="AB13" s="4"/>
      <c r="AC13" s="4"/>
    </row>
    <row r="14" spans="1:29" s="364" customFormat="1">
      <c r="A14" s="372"/>
      <c r="B14" s="1425"/>
      <c r="C14" s="1425"/>
      <c r="D14" s="1425"/>
      <c r="E14" s="1425"/>
      <c r="F14" s="1425"/>
      <c r="G14" s="1425"/>
      <c r="H14" s="1425"/>
      <c r="I14" s="1425"/>
      <c r="J14" s="1425"/>
      <c r="K14" s="1425"/>
      <c r="L14" s="1425"/>
      <c r="M14" s="1425"/>
      <c r="N14" s="1425"/>
      <c r="O14" s="1425"/>
      <c r="P14" s="1425"/>
      <c r="Q14" s="1426"/>
      <c r="R14" s="275"/>
      <c r="U14" s="149" t="s">
        <v>855</v>
      </c>
      <c r="V14" s="4"/>
      <c r="W14" s="4"/>
      <c r="X14" s="4"/>
      <c r="Y14" s="4"/>
      <c r="Z14" s="4"/>
      <c r="AA14" s="4"/>
      <c r="AB14" s="4"/>
      <c r="AC14" s="4"/>
    </row>
    <row r="15" spans="1:29" s="364" customFormat="1">
      <c r="A15" s="372"/>
      <c r="B15" s="1425"/>
      <c r="C15" s="1425"/>
      <c r="D15" s="1425"/>
      <c r="E15" s="1425"/>
      <c r="F15" s="1425"/>
      <c r="G15" s="1425"/>
      <c r="H15" s="1425"/>
      <c r="I15" s="1425"/>
      <c r="J15" s="1425"/>
      <c r="K15" s="1425"/>
      <c r="L15" s="1425"/>
      <c r="M15" s="1425"/>
      <c r="N15" s="1425"/>
      <c r="O15" s="1425"/>
      <c r="P15" s="1425"/>
      <c r="Q15" s="1426"/>
      <c r="R15" s="275"/>
      <c r="U15" s="4"/>
      <c r="V15" s="149"/>
      <c r="W15" s="4"/>
      <c r="X15" s="4"/>
      <c r="Y15" s="4"/>
      <c r="Z15" s="4"/>
      <c r="AA15" s="4"/>
      <c r="AB15" s="4"/>
      <c r="AC15" s="4"/>
    </row>
    <row r="16" spans="1:29" s="364" customFormat="1">
      <c r="A16" s="370" t="s">
        <v>1185</v>
      </c>
      <c r="B16" s="1405" t="s">
        <v>1186</v>
      </c>
      <c r="C16" s="1405"/>
      <c r="D16" s="1405"/>
      <c r="E16" s="1405"/>
      <c r="F16" s="1405"/>
      <c r="G16" s="1405"/>
      <c r="H16" s="1405"/>
      <c r="I16" s="1405"/>
      <c r="J16" s="1405"/>
      <c r="K16" s="1405"/>
      <c r="L16" s="1405"/>
      <c r="M16" s="1405"/>
      <c r="N16" s="1405"/>
      <c r="O16" s="1405"/>
      <c r="P16" s="1405"/>
      <c r="Q16" s="1406"/>
      <c r="R16" s="275"/>
      <c r="U16" s="149" t="s">
        <v>743</v>
      </c>
      <c r="V16" s="149"/>
      <c r="W16" s="4"/>
      <c r="X16" s="4"/>
      <c r="Y16" s="4"/>
      <c r="Z16" s="4"/>
      <c r="AA16" s="4"/>
      <c r="AB16" s="4"/>
      <c r="AC16" s="4"/>
    </row>
    <row r="17" spans="1:29" s="364" customFormat="1" ht="13.5" customHeight="1">
      <c r="A17" s="370"/>
      <c r="B17" s="1405"/>
      <c r="C17" s="1405"/>
      <c r="D17" s="1405"/>
      <c r="E17" s="1405"/>
      <c r="F17" s="1405"/>
      <c r="G17" s="1405"/>
      <c r="H17" s="1405"/>
      <c r="I17" s="1405"/>
      <c r="J17" s="1405"/>
      <c r="K17" s="1405"/>
      <c r="L17" s="1405"/>
      <c r="M17" s="1405"/>
      <c r="N17" s="1405"/>
      <c r="O17" s="1405"/>
      <c r="P17" s="1405"/>
      <c r="Q17" s="1406"/>
      <c r="R17" s="275"/>
      <c r="U17" s="149" t="s">
        <v>742</v>
      </c>
      <c r="V17" s="149"/>
      <c r="W17" s="4"/>
      <c r="X17" s="4"/>
      <c r="Y17" s="4"/>
      <c r="Z17" s="4"/>
      <c r="AA17" s="4"/>
      <c r="AB17" s="4"/>
      <c r="AC17" s="4"/>
    </row>
    <row r="18" spans="1:29" s="364" customFormat="1">
      <c r="A18" s="370" t="s">
        <v>1187</v>
      </c>
      <c r="B18" s="972" t="s">
        <v>1189</v>
      </c>
      <c r="C18" s="973"/>
      <c r="D18" s="973"/>
      <c r="E18" s="973"/>
      <c r="F18" s="973"/>
      <c r="G18" s="973"/>
      <c r="H18" s="973"/>
      <c r="I18" s="973"/>
      <c r="J18" s="973"/>
      <c r="K18" s="973"/>
      <c r="L18" s="973"/>
      <c r="M18" s="973"/>
      <c r="N18" s="973"/>
      <c r="O18" s="973"/>
      <c r="P18" s="973"/>
      <c r="Q18" s="974"/>
      <c r="R18" s="275"/>
      <c r="U18" s="149" t="s">
        <v>744</v>
      </c>
      <c r="V18" s="149"/>
      <c r="W18" s="4"/>
      <c r="X18" s="4"/>
      <c r="Y18" s="4"/>
      <c r="Z18" s="4"/>
      <c r="AA18" s="4"/>
      <c r="AB18" s="4"/>
      <c r="AC18" s="4"/>
    </row>
    <row r="19" spans="1:29">
      <c r="A19" s="1420" t="s">
        <v>15</v>
      </c>
      <c r="B19" s="1421"/>
      <c r="C19" s="1421"/>
      <c r="D19" s="1421"/>
      <c r="E19" s="1421"/>
      <c r="F19" s="1421"/>
      <c r="G19" s="1421"/>
      <c r="H19" s="1421"/>
      <c r="I19" s="1421"/>
      <c r="J19" s="1421"/>
      <c r="K19" s="1421"/>
      <c r="L19" s="1421"/>
      <c r="M19" s="1421"/>
      <c r="N19" s="1421"/>
      <c r="O19" s="1422"/>
      <c r="P19" s="1418" t="s">
        <v>288</v>
      </c>
      <c r="Q19" s="1419"/>
      <c r="R19" s="268"/>
      <c r="U19" s="149" t="s">
        <v>746</v>
      </c>
    </row>
    <row r="20" spans="1:29" ht="19.5" customHeight="1">
      <c r="A20" s="1408" t="s">
        <v>1238</v>
      </c>
      <c r="B20" s="1409"/>
      <c r="C20" s="1409"/>
      <c r="D20" s="1409"/>
      <c r="E20" s="1409"/>
      <c r="F20" s="1409"/>
      <c r="G20" s="1409"/>
      <c r="H20" s="1409"/>
      <c r="I20" s="1409"/>
      <c r="J20" s="1409"/>
      <c r="K20" s="1409"/>
      <c r="L20" s="1409"/>
      <c r="M20" s="1409"/>
      <c r="N20" s="1409"/>
      <c r="O20" s="1410"/>
      <c r="P20" s="1397"/>
      <c r="Q20" s="1398"/>
      <c r="R20" s="141"/>
      <c r="U20" s="149" t="s">
        <v>747</v>
      </c>
    </row>
    <row r="21" spans="1:29" ht="19.5" customHeight="1">
      <c r="A21" s="1411"/>
      <c r="B21" s="1412"/>
      <c r="C21" s="1412"/>
      <c r="D21" s="1412"/>
      <c r="E21" s="1412"/>
      <c r="F21" s="1412"/>
      <c r="G21" s="1412"/>
      <c r="H21" s="1412"/>
      <c r="I21" s="1412"/>
      <c r="J21" s="1412"/>
      <c r="K21" s="1412"/>
      <c r="L21" s="1412"/>
      <c r="M21" s="1412"/>
      <c r="N21" s="1412"/>
      <c r="O21" s="1413"/>
      <c r="P21" s="1399"/>
      <c r="Q21" s="1400"/>
      <c r="R21" s="141"/>
    </row>
    <row r="22" spans="1:29" ht="19.5" customHeight="1">
      <c r="A22" s="1411"/>
      <c r="B22" s="1412"/>
      <c r="C22" s="1412"/>
      <c r="D22" s="1412"/>
      <c r="E22" s="1412"/>
      <c r="F22" s="1412"/>
      <c r="G22" s="1412"/>
      <c r="H22" s="1412"/>
      <c r="I22" s="1412"/>
      <c r="J22" s="1412"/>
      <c r="K22" s="1412"/>
      <c r="L22" s="1412"/>
      <c r="M22" s="1412"/>
      <c r="N22" s="1412"/>
      <c r="O22" s="1413"/>
      <c r="P22" s="1399"/>
      <c r="Q22" s="1400"/>
      <c r="R22" s="141"/>
    </row>
    <row r="23" spans="1:29" ht="19.5" customHeight="1">
      <c r="A23" s="1411"/>
      <c r="B23" s="1412"/>
      <c r="C23" s="1412"/>
      <c r="D23" s="1412"/>
      <c r="E23" s="1412"/>
      <c r="F23" s="1412"/>
      <c r="G23" s="1412"/>
      <c r="H23" s="1412"/>
      <c r="I23" s="1412"/>
      <c r="J23" s="1412"/>
      <c r="K23" s="1412"/>
      <c r="L23" s="1412"/>
      <c r="M23" s="1412"/>
      <c r="N23" s="1412"/>
      <c r="O23" s="1413"/>
      <c r="P23" s="1399"/>
      <c r="Q23" s="1400"/>
      <c r="R23" s="141"/>
      <c r="U23" s="1396" t="s">
        <v>289</v>
      </c>
      <c r="V23" s="1396"/>
      <c r="W23" s="1396"/>
      <c r="X23" s="1396"/>
      <c r="Y23" s="1396"/>
    </row>
    <row r="24" spans="1:29" ht="19.5" customHeight="1">
      <c r="A24" s="1411"/>
      <c r="B24" s="1412"/>
      <c r="C24" s="1412"/>
      <c r="D24" s="1412"/>
      <c r="E24" s="1412"/>
      <c r="F24" s="1412"/>
      <c r="G24" s="1412"/>
      <c r="H24" s="1412"/>
      <c r="I24" s="1412"/>
      <c r="J24" s="1412"/>
      <c r="K24" s="1412"/>
      <c r="L24" s="1412"/>
      <c r="M24" s="1412"/>
      <c r="N24" s="1412"/>
      <c r="O24" s="1413"/>
      <c r="P24" s="1399"/>
      <c r="Q24" s="1400"/>
      <c r="R24" s="141"/>
      <c r="U24" s="1396"/>
      <c r="V24" s="1396"/>
      <c r="W24" s="1396"/>
      <c r="X24" s="1396"/>
      <c r="Y24" s="1396"/>
    </row>
    <row r="25" spans="1:29" ht="19.5" customHeight="1">
      <c r="A25" s="1411"/>
      <c r="B25" s="1412"/>
      <c r="C25" s="1412"/>
      <c r="D25" s="1412"/>
      <c r="E25" s="1412"/>
      <c r="F25" s="1412"/>
      <c r="G25" s="1412"/>
      <c r="H25" s="1412"/>
      <c r="I25" s="1412"/>
      <c r="J25" s="1412"/>
      <c r="K25" s="1412"/>
      <c r="L25" s="1412"/>
      <c r="M25" s="1412"/>
      <c r="N25" s="1412"/>
      <c r="O25" s="1413"/>
      <c r="P25" s="1399"/>
      <c r="Q25" s="1400"/>
      <c r="R25" s="141"/>
      <c r="U25" s="1396"/>
      <c r="V25" s="1396"/>
      <c r="W25" s="1396"/>
      <c r="X25" s="1396"/>
      <c r="Y25" s="1396"/>
    </row>
    <row r="26" spans="1:29" ht="19.5" customHeight="1">
      <c r="A26" s="1414"/>
      <c r="B26" s="1415"/>
      <c r="C26" s="1415"/>
      <c r="D26" s="1415"/>
      <c r="E26" s="1415"/>
      <c r="F26" s="1415"/>
      <c r="G26" s="1415"/>
      <c r="H26" s="1415"/>
      <c r="I26" s="1415"/>
      <c r="J26" s="1415"/>
      <c r="K26" s="1415"/>
      <c r="L26" s="1415"/>
      <c r="M26" s="1415"/>
      <c r="N26" s="1415"/>
      <c r="O26" s="1416"/>
      <c r="P26" s="1401"/>
      <c r="Q26" s="1402"/>
      <c r="R26" s="141"/>
      <c r="U26" s="4" t="s">
        <v>303</v>
      </c>
    </row>
    <row r="27" spans="1:29" ht="19.5" customHeight="1">
      <c r="A27" s="1408" t="s">
        <v>1243</v>
      </c>
      <c r="B27" s="1409"/>
      <c r="C27" s="1409"/>
      <c r="D27" s="1409"/>
      <c r="E27" s="1409"/>
      <c r="F27" s="1409"/>
      <c r="G27" s="1409"/>
      <c r="H27" s="1409"/>
      <c r="I27" s="1409"/>
      <c r="J27" s="1409"/>
      <c r="K27" s="1409"/>
      <c r="L27" s="1409"/>
      <c r="M27" s="1409"/>
      <c r="N27" s="1409"/>
      <c r="O27" s="1410"/>
      <c r="P27" s="1397"/>
      <c r="Q27" s="1398"/>
      <c r="R27" s="141"/>
      <c r="U27" s="158" t="s">
        <v>290</v>
      </c>
      <c r="V27" s="158" t="s">
        <v>291</v>
      </c>
      <c r="W27" s="1395" t="s">
        <v>292</v>
      </c>
      <c r="X27" s="1395"/>
      <c r="Y27" s="159" t="s">
        <v>293</v>
      </c>
      <c r="Z27" s="152"/>
      <c r="AA27" s="152"/>
      <c r="AB27" s="153"/>
    </row>
    <row r="28" spans="1:29" ht="19.5" customHeight="1">
      <c r="A28" s="1411"/>
      <c r="B28" s="1412"/>
      <c r="C28" s="1412"/>
      <c r="D28" s="1412"/>
      <c r="E28" s="1412"/>
      <c r="F28" s="1412"/>
      <c r="G28" s="1412"/>
      <c r="H28" s="1412"/>
      <c r="I28" s="1412"/>
      <c r="J28" s="1412"/>
      <c r="K28" s="1412"/>
      <c r="L28" s="1412"/>
      <c r="M28" s="1412"/>
      <c r="N28" s="1412"/>
      <c r="O28" s="1413"/>
      <c r="P28" s="1399"/>
      <c r="Q28" s="1400"/>
      <c r="R28" s="141"/>
      <c r="U28" s="158" t="s">
        <v>1063</v>
      </c>
      <c r="V28" s="158" t="s">
        <v>62</v>
      </c>
      <c r="W28" s="1395" t="s">
        <v>294</v>
      </c>
      <c r="X28" s="1395"/>
      <c r="Y28" s="160" t="s">
        <v>295</v>
      </c>
      <c r="Z28" s="139"/>
      <c r="AA28" s="139"/>
      <c r="AB28" s="161"/>
    </row>
    <row r="29" spans="1:29" ht="19.5" customHeight="1">
      <c r="A29" s="1411"/>
      <c r="B29" s="1412"/>
      <c r="C29" s="1412"/>
      <c r="D29" s="1412"/>
      <c r="E29" s="1412"/>
      <c r="F29" s="1412"/>
      <c r="G29" s="1412"/>
      <c r="H29" s="1412"/>
      <c r="I29" s="1412"/>
      <c r="J29" s="1412"/>
      <c r="K29" s="1412"/>
      <c r="L29" s="1412"/>
      <c r="M29" s="1412"/>
      <c r="N29" s="1412"/>
      <c r="O29" s="1413"/>
      <c r="P29" s="1399"/>
      <c r="Q29" s="1400"/>
      <c r="R29" s="141"/>
      <c r="U29" s="158" t="s">
        <v>296</v>
      </c>
      <c r="V29" s="158" t="s">
        <v>66</v>
      </c>
      <c r="W29" s="1395" t="s">
        <v>297</v>
      </c>
      <c r="X29" s="1395"/>
      <c r="Y29" s="162" t="s">
        <v>298</v>
      </c>
      <c r="Z29" s="139"/>
      <c r="AA29" s="139"/>
      <c r="AB29" s="161"/>
    </row>
    <row r="30" spans="1:29" ht="19.5" customHeight="1">
      <c r="A30" s="1411"/>
      <c r="B30" s="1412"/>
      <c r="C30" s="1412"/>
      <c r="D30" s="1412"/>
      <c r="E30" s="1412"/>
      <c r="F30" s="1412"/>
      <c r="G30" s="1412"/>
      <c r="H30" s="1412"/>
      <c r="I30" s="1412"/>
      <c r="J30" s="1412"/>
      <c r="K30" s="1412"/>
      <c r="L30" s="1412"/>
      <c r="M30" s="1412"/>
      <c r="N30" s="1412"/>
      <c r="O30" s="1413"/>
      <c r="P30" s="1399"/>
      <c r="Q30" s="1400"/>
      <c r="R30" s="141"/>
      <c r="U30" s="158" t="s">
        <v>299</v>
      </c>
      <c r="V30" s="158" t="s">
        <v>70</v>
      </c>
      <c r="W30" s="1395" t="s">
        <v>297</v>
      </c>
      <c r="X30" s="1395"/>
      <c r="Y30" s="163" t="s">
        <v>300</v>
      </c>
      <c r="Z30" s="140"/>
      <c r="AA30" s="140"/>
      <c r="AB30" s="164"/>
    </row>
    <row r="31" spans="1:29" ht="19.5" customHeight="1">
      <c r="A31" s="1411"/>
      <c r="B31" s="1412"/>
      <c r="C31" s="1412"/>
      <c r="D31" s="1412"/>
      <c r="E31" s="1412"/>
      <c r="F31" s="1412"/>
      <c r="G31" s="1412"/>
      <c r="H31" s="1412"/>
      <c r="I31" s="1412"/>
      <c r="J31" s="1412"/>
      <c r="K31" s="1412"/>
      <c r="L31" s="1412"/>
      <c r="M31" s="1412"/>
      <c r="N31" s="1412"/>
      <c r="O31" s="1413"/>
      <c r="P31" s="1399"/>
      <c r="Q31" s="1400"/>
      <c r="R31" s="141"/>
      <c r="U31" s="158" t="s">
        <v>301</v>
      </c>
      <c r="V31" s="158" t="s">
        <v>70</v>
      </c>
      <c r="W31" s="1395" t="s">
        <v>297</v>
      </c>
      <c r="X31" s="1395"/>
      <c r="Y31" s="162" t="s">
        <v>302</v>
      </c>
      <c r="Z31" s="139"/>
      <c r="AA31" s="139"/>
      <c r="AB31" s="161"/>
    </row>
    <row r="32" spans="1:29" ht="19.5" customHeight="1">
      <c r="A32" s="1411"/>
      <c r="B32" s="1412"/>
      <c r="C32" s="1412"/>
      <c r="D32" s="1412"/>
      <c r="E32" s="1412"/>
      <c r="F32" s="1412"/>
      <c r="G32" s="1412"/>
      <c r="H32" s="1412"/>
      <c r="I32" s="1412"/>
      <c r="J32" s="1412"/>
      <c r="K32" s="1412"/>
      <c r="L32" s="1412"/>
      <c r="M32" s="1412"/>
      <c r="N32" s="1412"/>
      <c r="O32" s="1413"/>
      <c r="P32" s="1399"/>
      <c r="Q32" s="1400"/>
      <c r="R32" s="141"/>
      <c r="U32" s="149"/>
    </row>
    <row r="33" spans="1:21" ht="19.5" customHeight="1">
      <c r="A33" s="1414"/>
      <c r="B33" s="1415"/>
      <c r="C33" s="1415"/>
      <c r="D33" s="1415"/>
      <c r="E33" s="1415"/>
      <c r="F33" s="1415"/>
      <c r="G33" s="1415"/>
      <c r="H33" s="1415"/>
      <c r="I33" s="1415"/>
      <c r="J33" s="1415"/>
      <c r="K33" s="1415"/>
      <c r="L33" s="1415"/>
      <c r="M33" s="1415"/>
      <c r="N33" s="1415"/>
      <c r="O33" s="1416"/>
      <c r="P33" s="1401"/>
      <c r="Q33" s="1402"/>
      <c r="R33" s="141"/>
      <c r="U33" s="149"/>
    </row>
    <row r="34" spans="1:21" ht="19.5" customHeight="1">
      <c r="A34" s="1408" t="s">
        <v>1240</v>
      </c>
      <c r="B34" s="1409"/>
      <c r="C34" s="1409"/>
      <c r="D34" s="1409"/>
      <c r="E34" s="1409"/>
      <c r="F34" s="1409"/>
      <c r="G34" s="1409"/>
      <c r="H34" s="1409"/>
      <c r="I34" s="1409"/>
      <c r="J34" s="1409"/>
      <c r="K34" s="1409"/>
      <c r="L34" s="1409"/>
      <c r="M34" s="1409"/>
      <c r="N34" s="1409"/>
      <c r="O34" s="1410"/>
      <c r="P34" s="1397"/>
      <c r="Q34" s="1398"/>
      <c r="R34" s="141"/>
    </row>
    <row r="35" spans="1:21" ht="19.5" customHeight="1">
      <c r="A35" s="1411"/>
      <c r="B35" s="1412"/>
      <c r="C35" s="1412"/>
      <c r="D35" s="1412"/>
      <c r="E35" s="1412"/>
      <c r="F35" s="1412"/>
      <c r="G35" s="1412"/>
      <c r="H35" s="1412"/>
      <c r="I35" s="1412"/>
      <c r="J35" s="1412"/>
      <c r="K35" s="1412"/>
      <c r="L35" s="1412"/>
      <c r="M35" s="1412"/>
      <c r="N35" s="1412"/>
      <c r="O35" s="1413"/>
      <c r="P35" s="1399"/>
      <c r="Q35" s="1400"/>
      <c r="R35" s="141"/>
    </row>
    <row r="36" spans="1:21" ht="19.5" customHeight="1">
      <c r="A36" s="1411"/>
      <c r="B36" s="1412"/>
      <c r="C36" s="1412"/>
      <c r="D36" s="1412"/>
      <c r="E36" s="1412"/>
      <c r="F36" s="1412"/>
      <c r="G36" s="1412"/>
      <c r="H36" s="1412"/>
      <c r="I36" s="1412"/>
      <c r="J36" s="1412"/>
      <c r="K36" s="1412"/>
      <c r="L36" s="1412"/>
      <c r="M36" s="1412"/>
      <c r="N36" s="1412"/>
      <c r="O36" s="1413"/>
      <c r="P36" s="1399"/>
      <c r="Q36" s="1400"/>
      <c r="R36" s="141"/>
    </row>
    <row r="37" spans="1:21" ht="19.5" customHeight="1">
      <c r="A37" s="1411"/>
      <c r="B37" s="1412"/>
      <c r="C37" s="1412"/>
      <c r="D37" s="1412"/>
      <c r="E37" s="1412"/>
      <c r="F37" s="1412"/>
      <c r="G37" s="1412"/>
      <c r="H37" s="1412"/>
      <c r="I37" s="1412"/>
      <c r="J37" s="1412"/>
      <c r="K37" s="1412"/>
      <c r="L37" s="1412"/>
      <c r="M37" s="1412"/>
      <c r="N37" s="1412"/>
      <c r="O37" s="1413"/>
      <c r="P37" s="1399"/>
      <c r="Q37" s="1400"/>
      <c r="R37" s="141"/>
    </row>
    <row r="38" spans="1:21" ht="19.5" customHeight="1">
      <c r="A38" s="1411"/>
      <c r="B38" s="1412"/>
      <c r="C38" s="1412"/>
      <c r="D38" s="1412"/>
      <c r="E38" s="1412"/>
      <c r="F38" s="1412"/>
      <c r="G38" s="1412"/>
      <c r="H38" s="1412"/>
      <c r="I38" s="1412"/>
      <c r="J38" s="1412"/>
      <c r="K38" s="1412"/>
      <c r="L38" s="1412"/>
      <c r="M38" s="1412"/>
      <c r="N38" s="1412"/>
      <c r="O38" s="1413"/>
      <c r="P38" s="1399"/>
      <c r="Q38" s="1400"/>
      <c r="R38" s="141"/>
    </row>
    <row r="39" spans="1:21" ht="19.5" customHeight="1">
      <c r="A39" s="1411"/>
      <c r="B39" s="1412"/>
      <c r="C39" s="1412"/>
      <c r="D39" s="1412"/>
      <c r="E39" s="1412"/>
      <c r="F39" s="1412"/>
      <c r="G39" s="1412"/>
      <c r="H39" s="1412"/>
      <c r="I39" s="1412"/>
      <c r="J39" s="1412"/>
      <c r="K39" s="1412"/>
      <c r="L39" s="1412"/>
      <c r="M39" s="1412"/>
      <c r="N39" s="1412"/>
      <c r="O39" s="1413"/>
      <c r="P39" s="1399"/>
      <c r="Q39" s="1400"/>
      <c r="R39" s="141"/>
    </row>
    <row r="40" spans="1:21" ht="19.5" customHeight="1">
      <c r="A40" s="1414"/>
      <c r="B40" s="1415"/>
      <c r="C40" s="1415"/>
      <c r="D40" s="1415"/>
      <c r="E40" s="1415"/>
      <c r="F40" s="1415"/>
      <c r="G40" s="1415"/>
      <c r="H40" s="1415"/>
      <c r="I40" s="1415"/>
      <c r="J40" s="1415"/>
      <c r="K40" s="1415"/>
      <c r="L40" s="1415"/>
      <c r="M40" s="1415"/>
      <c r="N40" s="1415"/>
      <c r="O40" s="1416"/>
      <c r="P40" s="1401"/>
      <c r="Q40" s="1402"/>
      <c r="R40" s="141"/>
    </row>
    <row r="41" spans="1:21">
      <c r="A41" s="1431" t="s">
        <v>11</v>
      </c>
      <c r="B41" s="1432"/>
      <c r="C41" s="1437"/>
      <c r="D41" s="1438"/>
      <c r="E41" s="1438"/>
      <c r="F41" s="1438"/>
      <c r="G41" s="1438"/>
      <c r="H41" s="1438"/>
      <c r="I41" s="1438"/>
      <c r="J41" s="1438"/>
      <c r="K41" s="1438"/>
      <c r="L41" s="1438"/>
      <c r="M41" s="1438"/>
      <c r="N41" s="1438"/>
      <c r="O41" s="1438"/>
      <c r="P41" s="1438"/>
      <c r="Q41" s="1439"/>
      <c r="R41" s="271"/>
    </row>
    <row r="42" spans="1:21">
      <c r="A42" s="1433"/>
      <c r="B42" s="1434"/>
      <c r="C42" s="1440"/>
      <c r="D42" s="1441"/>
      <c r="E42" s="1441"/>
      <c r="F42" s="1441"/>
      <c r="G42" s="1441"/>
      <c r="H42" s="1441"/>
      <c r="I42" s="1441"/>
      <c r="J42" s="1441"/>
      <c r="K42" s="1441"/>
      <c r="L42" s="1441"/>
      <c r="M42" s="1441"/>
      <c r="N42" s="1441"/>
      <c r="O42" s="1441"/>
      <c r="P42" s="1441"/>
      <c r="Q42" s="1442"/>
      <c r="R42" s="271"/>
    </row>
    <row r="43" spans="1:21">
      <c r="A43" s="1435"/>
      <c r="B43" s="1436"/>
      <c r="C43" s="1443"/>
      <c r="D43" s="1444"/>
      <c r="E43" s="1444"/>
      <c r="F43" s="1444"/>
      <c r="G43" s="1444"/>
      <c r="H43" s="1444"/>
      <c r="I43" s="1444"/>
      <c r="J43" s="1444"/>
      <c r="K43" s="1444"/>
      <c r="L43" s="1444"/>
      <c r="M43" s="1444"/>
      <c r="N43" s="1444"/>
      <c r="O43" s="1444"/>
      <c r="P43" s="1444"/>
      <c r="Q43" s="1445"/>
      <c r="R43" s="271"/>
    </row>
    <row r="44" spans="1:21">
      <c r="A44" s="219" t="s">
        <v>13</v>
      </c>
      <c r="B44" s="134"/>
      <c r="C44" s="134"/>
      <c r="D44" s="134"/>
      <c r="E44" s="134"/>
      <c r="F44" s="134"/>
      <c r="G44" s="134"/>
      <c r="H44" s="134"/>
      <c r="I44" s="134"/>
      <c r="J44" s="134"/>
      <c r="K44" s="134"/>
    </row>
    <row r="45" spans="1:21">
      <c r="A45" s="1417" t="s">
        <v>14</v>
      </c>
      <c r="B45" s="1417"/>
      <c r="C45" s="1417"/>
      <c r="D45" s="1417"/>
      <c r="E45" s="1417"/>
      <c r="F45" s="1417"/>
      <c r="G45" s="1417"/>
      <c r="H45" s="1417"/>
      <c r="I45" s="1417"/>
      <c r="J45" s="1417"/>
      <c r="K45" s="1417"/>
      <c r="L45" s="1417"/>
      <c r="M45" s="1417"/>
      <c r="N45" s="1417"/>
      <c r="O45" s="1417"/>
      <c r="P45" s="1417"/>
      <c r="Q45" s="1417"/>
    </row>
  </sheetData>
  <mergeCells count="29">
    <mergeCell ref="A45:Q45"/>
    <mergeCell ref="A4:Q4"/>
    <mergeCell ref="A19:O19"/>
    <mergeCell ref="A20:O26"/>
    <mergeCell ref="A27:O33"/>
    <mergeCell ref="A34:O40"/>
    <mergeCell ref="P34:Q40"/>
    <mergeCell ref="A41:B43"/>
    <mergeCell ref="C41:Q43"/>
    <mergeCell ref="B5:Q5"/>
    <mergeCell ref="A1:F1"/>
    <mergeCell ref="H2:Q2"/>
    <mergeCell ref="B13:Q15"/>
    <mergeCell ref="A8:G9"/>
    <mergeCell ref="H7:L7"/>
    <mergeCell ref="A6:G7"/>
    <mergeCell ref="H9:L9"/>
    <mergeCell ref="W31:X31"/>
    <mergeCell ref="P20:Q26"/>
    <mergeCell ref="P27:Q33"/>
    <mergeCell ref="P19:Q19"/>
    <mergeCell ref="A2:D2"/>
    <mergeCell ref="U23:Y25"/>
    <mergeCell ref="W27:X27"/>
    <mergeCell ref="W28:X28"/>
    <mergeCell ref="W29:X29"/>
    <mergeCell ref="W30:X30"/>
    <mergeCell ref="F2:G2"/>
    <mergeCell ref="B16:Q17"/>
  </mergeCells>
  <phoneticPr fontId="2"/>
  <dataValidations count="1">
    <dataValidation type="list" showInputMessage="1" showErrorMessage="1" sqref="H9 H7">
      <formula1>企業回答1</formula1>
    </dataValidation>
  </dataValidations>
  <printOptions horizontalCentered="1"/>
  <pageMargins left="0.70866141732283472" right="0.70866141732283472" top="0.55118110236220474" bottom="0" header="0.31496062992125984" footer="0.31496062992125984"/>
  <pageSetup paperSize="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42</vt:i4>
      </vt:variant>
      <vt:variant>
        <vt:lpstr>名前付き一覧</vt:lpstr>
      </vt:variant>
      <vt:variant>
        <vt:i4>72</vt:i4>
      </vt:variant>
    </vt:vector>
  </HeadingPairs>
  <TitlesOfParts>
    <vt:vector size="114" baseType="lpstr">
      <vt:lpstr>発注者入力シート</vt:lpstr>
      <vt:lpstr>企業入力シート</vt:lpstr>
      <vt:lpstr>ファイル使用上の注意事項</vt:lpstr>
      <vt:lpstr>発注者設定内容確認シート</vt:lpstr>
      <vt:lpstr>発注者審査作業用シート (技術提案)</vt:lpstr>
      <vt:lpstr>発注者審査作業用シート（提案以外）</vt:lpstr>
      <vt:lpstr>表紙</vt:lpstr>
      <vt:lpstr>技術提案①</vt:lpstr>
      <vt:lpstr>技術提案②</vt:lpstr>
      <vt:lpstr>技術提案③</vt:lpstr>
      <vt:lpstr>技術提案④</vt:lpstr>
      <vt:lpstr>技術提案⑤</vt:lpstr>
      <vt:lpstr>技術提案ｂ①</vt:lpstr>
      <vt:lpstr>技術提案ｂ②</vt:lpstr>
      <vt:lpstr>企業成績評定点 (JV3年用)</vt:lpstr>
      <vt:lpstr>評定点一覧(第1G用_Ｒ2年度3年用)</vt:lpstr>
      <vt:lpstr>評定点一覧(第1G用_Ｒ3年度3年用)</vt:lpstr>
      <vt:lpstr>評定点一覧(第1G用_R4年度3年用)</vt:lpstr>
      <vt:lpstr>評定点一覧(第2G用_Ｒ２年度3年用)</vt:lpstr>
      <vt:lpstr>評定点一覧(第2G用_R３年度3年用)</vt:lpstr>
      <vt:lpstr>評定点一覧(第2G用_R４年度3年用)</vt:lpstr>
      <vt:lpstr>同種工事施工実績</vt:lpstr>
      <vt:lpstr>優良工事表彰 (JV) </vt:lpstr>
      <vt:lpstr>技術者資格</vt:lpstr>
      <vt:lpstr>同種工事施工経験</vt:lpstr>
      <vt:lpstr>優秀技術者表彰</vt:lpstr>
      <vt:lpstr>ボランティア (JV)</vt:lpstr>
      <vt:lpstr>障がい者雇用（第1G用）</vt:lpstr>
      <vt:lpstr>障がい者雇用（第2G用）</vt:lpstr>
      <vt:lpstr>育児・介護休業 (JV) </vt:lpstr>
      <vt:lpstr>育児介護チェック表（第1G用）</vt:lpstr>
      <vt:lpstr>育児介護チェック表（第2G用）</vt:lpstr>
      <vt:lpstr>近隣施工実績</vt:lpstr>
      <vt:lpstr>質問書</vt:lpstr>
      <vt:lpstr>回答書</vt:lpstr>
      <vt:lpstr>採否通知</vt:lpstr>
      <vt:lpstr>不採用説明要求書</vt:lpstr>
      <vt:lpstr>不採用理由回答書</vt:lpstr>
      <vt:lpstr>評価内容説明要求</vt:lpstr>
      <vt:lpstr>評価内容回答</vt:lpstr>
      <vt:lpstr>改善要請</vt:lpstr>
      <vt:lpstr>改善提案</vt:lpstr>
      <vt:lpstr>【企業】評価項目</vt:lpstr>
      <vt:lpstr>【技術者】評価項目</vt:lpstr>
      <vt:lpstr>【地域貢献】評価項目</vt:lpstr>
      <vt:lpstr>【地理的条件】評価項目</vt:lpstr>
      <vt:lpstr>'ボランティア (JV)'!Print_Area</vt:lpstr>
      <vt:lpstr>'育児・介護休業 (JV) '!Print_Area</vt:lpstr>
      <vt:lpstr>'育児介護チェック表（第1G用）'!Print_Area</vt:lpstr>
      <vt:lpstr>'育児介護チェック表（第2G用）'!Print_Area</vt:lpstr>
      <vt:lpstr>回答書!Print_Area</vt:lpstr>
      <vt:lpstr>改善提案!Print_Area</vt:lpstr>
      <vt:lpstr>改善要請!Print_Area</vt:lpstr>
      <vt:lpstr>'企業成績評定点 (JV3年用)'!Print_Area</vt:lpstr>
      <vt:lpstr>企業入力シート!Print_Area</vt:lpstr>
      <vt:lpstr>技術者資格!Print_Area</vt:lpstr>
      <vt:lpstr>技術提案①!Print_Area</vt:lpstr>
      <vt:lpstr>技術提案②!Print_Area</vt:lpstr>
      <vt:lpstr>技術提案③!Print_Area</vt:lpstr>
      <vt:lpstr>技術提案④!Print_Area</vt:lpstr>
      <vt:lpstr>技術提案⑤!Print_Area</vt:lpstr>
      <vt:lpstr>技術提案ｂ①!Print_Area</vt:lpstr>
      <vt:lpstr>技術提案ｂ②!Print_Area</vt:lpstr>
      <vt:lpstr>近隣施工実績!Print_Area</vt:lpstr>
      <vt:lpstr>採否通知!Print_Area</vt:lpstr>
      <vt:lpstr>質問書!Print_Area</vt:lpstr>
      <vt:lpstr>'障がい者雇用（第1G用）'!Print_Area</vt:lpstr>
      <vt:lpstr>'障がい者雇用（第2G用）'!Print_Area</vt:lpstr>
      <vt:lpstr>同種工事施工経験!Print_Area</vt:lpstr>
      <vt:lpstr>同種工事施工実績!Print_Area</vt:lpstr>
      <vt:lpstr>'発注者審査作業用シート（提案以外）'!Print_Area</vt:lpstr>
      <vt:lpstr>発注者入力シート!Print_Area</vt:lpstr>
      <vt:lpstr>表紙!Print_Area</vt:lpstr>
      <vt:lpstr>評価内容回答!Print_Area</vt:lpstr>
      <vt:lpstr>評価内容説明要求!Print_Area</vt:lpstr>
      <vt:lpstr>'評定点一覧(第1G用_Ｒ2年度3年用)'!Print_Area</vt:lpstr>
      <vt:lpstr>'評定点一覧(第1G用_Ｒ3年度3年用)'!Print_Area</vt:lpstr>
      <vt:lpstr>'評定点一覧(第1G用_R4年度3年用)'!Print_Area</vt:lpstr>
      <vt:lpstr>'評定点一覧(第2G用_Ｒ２年度3年用)'!Print_Area</vt:lpstr>
      <vt:lpstr>'評定点一覧(第2G用_R３年度3年用)'!Print_Area</vt:lpstr>
      <vt:lpstr>'評定点一覧(第2G用_R４年度3年用)'!Print_Area</vt:lpstr>
      <vt:lpstr>不採用説明要求書!Print_Area</vt:lpstr>
      <vt:lpstr>不採用理由回答書!Print_Area</vt:lpstr>
      <vt:lpstr>優秀技術者表彰!Print_Area</vt:lpstr>
      <vt:lpstr>'優良工事表彰 (JV) '!Print_Area</vt:lpstr>
      <vt:lpstr>技術提案①!Print_Titles</vt:lpstr>
      <vt:lpstr>技術提案②!Print_Titles</vt:lpstr>
      <vt:lpstr>技術提案③!Print_Titles</vt:lpstr>
      <vt:lpstr>技術提案④!Print_Titles</vt:lpstr>
      <vt:lpstr>技術提案⑤!Print_Titles</vt:lpstr>
      <vt:lpstr>技術提案ｂ①!Print_Titles</vt:lpstr>
      <vt:lpstr>技術提案ｂ②!Print_Titles</vt:lpstr>
      <vt:lpstr>発注者設定内容確認シート!Print_Titles</vt:lpstr>
      <vt:lpstr>企業回答</vt:lpstr>
      <vt:lpstr>企業回答1</vt:lpstr>
      <vt:lpstr>企業回答10</vt:lpstr>
      <vt:lpstr>企業回答11</vt:lpstr>
      <vt:lpstr>企業回答12</vt:lpstr>
      <vt:lpstr>企業回答13</vt:lpstr>
      <vt:lpstr>企業回答14</vt:lpstr>
      <vt:lpstr>企業回答2</vt:lpstr>
      <vt:lpstr>企業回答3</vt:lpstr>
      <vt:lpstr>企業回答4</vt:lpstr>
      <vt:lpstr>企業回答5</vt:lpstr>
      <vt:lpstr>企業回答6</vt:lpstr>
      <vt:lpstr>企業回答7</vt:lpstr>
      <vt:lpstr>企業回答8</vt:lpstr>
      <vt:lpstr>企業回答9</vt:lpstr>
      <vt:lpstr>建設工事の種類</vt:lpstr>
      <vt:lpstr>工事種別</vt:lpstr>
      <vt:lpstr>地域密着型</vt:lpstr>
      <vt:lpstr>評価項目番号</vt:lpstr>
      <vt:lpstr>評価項目番号_枝番</vt:lpstr>
      <vt:lpstr>様式番号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INFO003030</dc:creator>
  <cp:lastModifiedBy>大橋　正之</cp:lastModifiedBy>
  <cp:lastPrinted>2024-01-24T02:23:44Z</cp:lastPrinted>
  <dcterms:created xsi:type="dcterms:W3CDTF">2013-11-21T04:54:33Z</dcterms:created>
  <dcterms:modified xsi:type="dcterms:W3CDTF">2024-01-24T02:32:21Z</dcterms:modified>
</cp:coreProperties>
</file>