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評価シート" sheetId="1" r:id="rId1"/>
    <sheet name="スギ" sheetId="2" r:id="rId2"/>
    <sheet name="ヒノキ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<sst xmlns="http://schemas.openxmlformats.org/spreadsheetml/2006/main" count="106" uniqueCount="43">
  <si>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樹種№の入力（スギ：１，ヒノキ：２）</t>
  </si>
  <si>
    <t>断面寸法の入力（mm）</t>
  </si>
  <si>
    <t>含水率の入力（％）</t>
  </si>
  <si>
    <t>一方の対角線方向の応力波伝播時間の入力（μs）</t>
  </si>
  <si>
    <t>他方の対角線方向の応力波伝播時間の入力（μs）</t>
  </si>
  <si>
    <t>内部割れ評価の表示</t>
  </si>
  <si>
    <t>最長の内部割れ長さ</t>
  </si>
  <si>
    <t>②</t>
  </si>
  <si>
    <t>①</t>
  </si>
  <si>
    <t>③</t>
  </si>
  <si>
    <t>④</t>
  </si>
  <si>
    <t>⑤</t>
  </si>
  <si>
    <t>⑥</t>
  </si>
  <si>
    <t>mm</t>
  </si>
  <si>
    <t>切片</t>
  </si>
  <si>
    <t>対角線の長さ</t>
  </si>
  <si>
    <t>傾き</t>
  </si>
  <si>
    <t>平均値</t>
  </si>
  <si>
    <t>上側と下側</t>
  </si>
  <si>
    <t>幅×材せい</t>
  </si>
  <si>
    <t>１～３回目</t>
  </si>
  <si>
    <t>伝播速度</t>
  </si>
  <si>
    <t>＋</t>
  </si>
  <si>
    <t>計</t>
  </si>
  <si>
    <t>含水率から求めた応力波伝播速度A</t>
  </si>
  <si>
    <t>MC10.83%時の応力波伝播速度B</t>
  </si>
  <si>
    <t>B-A=C</t>
  </si>
  <si>
    <t>応力波伝播速度計＋C</t>
  </si>
  <si>
    <t>←最長の内部割れ長さの評価</t>
  </si>
  <si>
    <t>標準式</t>
  </si>
  <si>
    <t>←含水率補正後の応力波伝播速度</t>
  </si>
  <si>
    <t>y=-0.0343x+129.95</t>
  </si>
  <si>
    <t>y=-0.0497x+180.89</t>
  </si>
  <si>
    <t>標準対角線の長さ</t>
  </si>
  <si>
    <t>標準式の切片/標準対角線の長さ</t>
  </si>
  <si>
    <t>スギ基本シート</t>
  </si>
  <si>
    <t>ヒノキ基本シート</t>
  </si>
  <si>
    <t>（応力波伝播時間測定位置における被験材断面の評価です。）</t>
  </si>
  <si>
    <t>190.04mm(182.35mm)</t>
  </si>
  <si>
    <t>ピン角（面取り角）</t>
  </si>
  <si>
    <t>190.40mm(181.28mm)</t>
  </si>
  <si>
    <t>２箇所</t>
  </si>
  <si>
    <t>内部割れ評価シートVer.1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</si>
</sst>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0000000000_ "/>
  </numFmts>
  <fonts count="2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color indexed="36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176" fontId="2" fillId="25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4" borderId="10" xfId="0" applyNumberFormat="1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24" borderId="10" xfId="0" applyNumberForma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6.09765625" style="0" customWidth="1"/>
    <col min="2" max="2" width="12.5" style="0" customWidth="1"/>
    <col min="5" max="5" width="16.09765625" style="0" customWidth="1"/>
    <col min="6" max="6" width="11.09765625" style="0" customWidth="1"/>
    <col min="10" max="10" width="4.69921875" style="0" customWidth="1"/>
    <col min="11" max="11" width="1.390625" style="0" customWidth="1"/>
    <col min="12" max="12" width="7.09765625" style="0" customWidth="1"/>
    <col min="14" max="14" width="6.69921875" style="0" customWidth="1"/>
    <col min="16" max="16" width="7" style="0" customWidth="1"/>
  </cols>
  <sheetData>
    <row r="1" spans="1:12" ht="24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6"/>
      <c r="K1" s="1"/>
      <c r="L1" s="1"/>
    </row>
    <row r="2" spans="1:12" ht="14.25" thickBot="1">
      <c r="A2" s="27"/>
      <c r="B2" s="1"/>
      <c r="C2" s="1"/>
      <c r="D2" s="1"/>
      <c r="E2" s="1"/>
      <c r="F2" s="1"/>
      <c r="G2" s="1"/>
      <c r="H2" s="1"/>
      <c r="I2" s="1"/>
      <c r="J2" s="28"/>
      <c r="K2" s="1"/>
      <c r="L2" s="1"/>
    </row>
    <row r="3" spans="1:12" ht="14.25" thickBot="1">
      <c r="A3" s="29" t="s">
        <v>8</v>
      </c>
      <c r="B3" s="1" t="s">
        <v>0</v>
      </c>
      <c r="C3" s="1"/>
      <c r="D3" s="1"/>
      <c r="E3" s="1"/>
      <c r="F3" s="1"/>
      <c r="G3" s="3"/>
      <c r="H3" s="1"/>
      <c r="I3" s="1"/>
      <c r="J3" s="28"/>
      <c r="K3" s="1"/>
      <c r="L3" s="1"/>
    </row>
    <row r="4" spans="1:12" ht="14.25" thickBot="1">
      <c r="A4" s="29"/>
      <c r="B4" s="1"/>
      <c r="C4" s="1"/>
      <c r="D4" s="1"/>
      <c r="E4" s="1"/>
      <c r="F4" s="1"/>
      <c r="G4" s="1"/>
      <c r="H4" s="1"/>
      <c r="I4" s="1"/>
      <c r="J4" s="28"/>
      <c r="K4" s="1"/>
      <c r="L4" s="1"/>
    </row>
    <row r="5" spans="1:12" ht="14.25" thickBot="1">
      <c r="A5" s="29" t="s">
        <v>7</v>
      </c>
      <c r="B5" s="1" t="s">
        <v>1</v>
      </c>
      <c r="C5" s="1"/>
      <c r="D5" s="1"/>
      <c r="E5" s="1"/>
      <c r="F5" s="2" t="s">
        <v>19</v>
      </c>
      <c r="G5" s="3"/>
      <c r="H5" s="3"/>
      <c r="I5" s="2"/>
      <c r="J5" s="30"/>
      <c r="K5" s="1"/>
      <c r="L5" s="1"/>
    </row>
    <row r="6" spans="1:12" ht="14.25" thickBot="1">
      <c r="A6" s="29"/>
      <c r="B6" s="1"/>
      <c r="C6" s="1"/>
      <c r="D6" s="1"/>
      <c r="E6" s="1"/>
      <c r="F6" s="1"/>
      <c r="G6" s="1"/>
      <c r="H6" s="1"/>
      <c r="I6" s="1"/>
      <c r="J6" s="28"/>
      <c r="K6" s="1"/>
      <c r="L6" s="1"/>
    </row>
    <row r="7" spans="1:12" ht="14.25" thickBot="1">
      <c r="A7" s="29" t="s">
        <v>9</v>
      </c>
      <c r="B7" s="1" t="s">
        <v>2</v>
      </c>
      <c r="C7" s="1"/>
      <c r="D7" s="1"/>
      <c r="E7" s="1"/>
      <c r="F7" s="2" t="s">
        <v>41</v>
      </c>
      <c r="G7" s="3"/>
      <c r="H7" s="3"/>
      <c r="I7" s="21"/>
      <c r="J7" s="28"/>
      <c r="K7" s="4"/>
      <c r="L7" s="1"/>
    </row>
    <row r="8" spans="1:12" ht="14.25" thickBot="1">
      <c r="A8" s="29"/>
      <c r="B8" s="1"/>
      <c r="C8" s="1"/>
      <c r="D8" s="1"/>
      <c r="E8" s="1"/>
      <c r="F8" s="1"/>
      <c r="G8" s="1"/>
      <c r="H8" s="1"/>
      <c r="I8" s="1"/>
      <c r="J8" s="28"/>
      <c r="K8" s="1"/>
      <c r="L8" s="1"/>
    </row>
    <row r="9" spans="1:12" ht="14.25" thickBot="1">
      <c r="A9" s="29" t="s">
        <v>10</v>
      </c>
      <c r="B9" s="1" t="s">
        <v>3</v>
      </c>
      <c r="C9" s="1"/>
      <c r="D9" s="1"/>
      <c r="E9" s="1"/>
      <c r="F9" s="2" t="s">
        <v>20</v>
      </c>
      <c r="G9" s="3"/>
      <c r="H9" s="3"/>
      <c r="I9" s="3"/>
      <c r="J9" s="31"/>
      <c r="K9" s="21"/>
      <c r="L9" s="1"/>
    </row>
    <row r="10" spans="1:12" ht="14.25" thickBot="1">
      <c r="A10" s="29"/>
      <c r="B10" s="1"/>
      <c r="C10" s="1"/>
      <c r="D10" s="1"/>
      <c r="E10" s="1"/>
      <c r="F10" s="1"/>
      <c r="G10" s="1"/>
      <c r="H10" s="1"/>
      <c r="I10" s="1"/>
      <c r="J10" s="28"/>
      <c r="K10" s="1"/>
      <c r="L10" s="1"/>
    </row>
    <row r="11" spans="1:12" ht="14.25" thickBot="1">
      <c r="A11" s="29" t="s">
        <v>11</v>
      </c>
      <c r="B11" s="1" t="s">
        <v>4</v>
      </c>
      <c r="C11" s="1"/>
      <c r="D11" s="1"/>
      <c r="E11" s="1"/>
      <c r="F11" s="2" t="s">
        <v>20</v>
      </c>
      <c r="G11" s="3"/>
      <c r="H11" s="3"/>
      <c r="I11" s="3"/>
      <c r="J11" s="31"/>
      <c r="K11" s="21"/>
      <c r="L11" s="1"/>
    </row>
    <row r="12" spans="1:12" ht="14.25" thickBot="1">
      <c r="A12" s="29"/>
      <c r="B12" s="1"/>
      <c r="C12" s="1"/>
      <c r="D12" s="1"/>
      <c r="E12" s="1"/>
      <c r="F12" s="1"/>
      <c r="G12" s="1"/>
      <c r="H12" s="1"/>
      <c r="I12" s="1"/>
      <c r="J12" s="28"/>
      <c r="K12" s="1"/>
      <c r="L12" s="1"/>
    </row>
    <row r="13" spans="1:12" ht="16.5" customHeight="1" thickBot="1">
      <c r="A13" s="29" t="s">
        <v>12</v>
      </c>
      <c r="B13" s="1" t="s">
        <v>5</v>
      </c>
      <c r="C13" s="1"/>
      <c r="D13" s="1"/>
      <c r="E13" s="1"/>
      <c r="F13" s="23" t="s">
        <v>6</v>
      </c>
      <c r="G13" s="1"/>
      <c r="H13" s="11" t="b">
        <f>IF(G3=1,スギ!H14,IF(G3=2,ヒノキ!H14))</f>
        <v>0</v>
      </c>
      <c r="I13" s="1" t="s">
        <v>13</v>
      </c>
      <c r="J13" s="28"/>
      <c r="K13" s="1"/>
      <c r="L13" s="1"/>
    </row>
    <row r="14" spans="1:12" ht="14.25" customHeight="1">
      <c r="A14" s="27"/>
      <c r="B14" s="19" t="s">
        <v>37</v>
      </c>
      <c r="C14" s="1"/>
      <c r="D14" s="1"/>
      <c r="E14" s="1"/>
      <c r="F14" s="1"/>
      <c r="G14" s="1"/>
      <c r="H14" s="1"/>
      <c r="I14" s="1"/>
      <c r="J14" s="28"/>
      <c r="K14" s="1"/>
      <c r="L14" s="1"/>
    </row>
    <row r="15" spans="1:12" ht="14.25" thickBot="1">
      <c r="A15" s="32"/>
      <c r="B15" s="33"/>
      <c r="C15" s="33"/>
      <c r="D15" s="33"/>
      <c r="E15" s="33"/>
      <c r="F15" s="33"/>
      <c r="G15" s="33"/>
      <c r="H15" s="33"/>
      <c r="I15" s="33"/>
      <c r="J15" s="34"/>
      <c r="K15" s="1"/>
      <c r="L15" s="1"/>
    </row>
  </sheetData>
  <sheetProtection password="83AF" sheet="1"/>
  <protectedRanges>
    <protectedRange sqref="G11:I11" name="範囲5"/>
    <protectedRange sqref="G7:H7" name="範囲3"/>
    <protectedRange sqref="G3" name="範囲1"/>
    <protectedRange sqref="G5:H5" name="範囲2"/>
    <protectedRange sqref="G9:I9" name="範囲4"/>
  </protectedRange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3.69921875" style="0" customWidth="1"/>
    <col min="6" max="6" width="11.5" style="0" customWidth="1"/>
    <col min="10" max="10" width="12.5" style="0" customWidth="1"/>
    <col min="11" max="11" width="9.8984375" style="0" customWidth="1"/>
    <col min="12" max="12" width="28.69921875" style="0" customWidth="1"/>
    <col min="16" max="16" width="16.5" style="0" customWidth="1"/>
    <col min="17" max="17" width="31.5" style="0" customWidth="1"/>
    <col min="19" max="19" width="31" style="0" customWidth="1"/>
  </cols>
  <sheetData>
    <row r="1" spans="1:6" ht="24">
      <c r="A1" s="20" t="s">
        <v>35</v>
      </c>
      <c r="B1" s="21"/>
      <c r="C1" s="21"/>
      <c r="D1" s="21"/>
      <c r="E1" s="21"/>
      <c r="F1" s="21"/>
    </row>
    <row r="2" spans="1:6" ht="14.25" thickBot="1">
      <c r="A2" s="21"/>
      <c r="B2" s="21"/>
      <c r="C2" s="21"/>
      <c r="D2" s="21"/>
      <c r="E2" s="21"/>
      <c r="F2" s="21"/>
    </row>
    <row r="3" spans="1:11" ht="14.25" thickBot="1">
      <c r="A3" s="1" t="s">
        <v>8</v>
      </c>
      <c r="B3" s="1" t="s">
        <v>0</v>
      </c>
      <c r="C3" s="1"/>
      <c r="D3" s="1"/>
      <c r="E3" s="1"/>
      <c r="F3" s="1"/>
      <c r="G3" s="5" t="e">
        <f>IF('評価シート'!G3=1,"スギ",IF(評価シート!G3≠1,""))</f>
        <v>#NAME?</v>
      </c>
      <c r="H3" s="1"/>
      <c r="I3" s="1"/>
      <c r="J3" s="1"/>
      <c r="K3" s="1"/>
    </row>
    <row r="4" spans="1:1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4.25" thickBot="1">
      <c r="A5" s="1" t="s">
        <v>7</v>
      </c>
      <c r="B5" s="1" t="s">
        <v>1</v>
      </c>
      <c r="C5" s="1"/>
      <c r="D5" s="1"/>
      <c r="E5" s="1"/>
      <c r="F5" s="2" t="s">
        <v>19</v>
      </c>
      <c r="G5" s="3" t="e">
        <f>IF(G3="スギ",'評価シート'!G5)</f>
        <v>#NAME?</v>
      </c>
      <c r="H5" s="3" t="e">
        <f>IF(G3="スギ",'評価シート'!H5)</f>
        <v>#NAME?</v>
      </c>
      <c r="I5" s="2"/>
      <c r="J5" s="6" t="s">
        <v>15</v>
      </c>
      <c r="K5" s="8" t="e">
        <f>SQRT(G5^2+H5^2)</f>
        <v>#NAME?</v>
      </c>
      <c r="L5" s="9" t="s">
        <v>14</v>
      </c>
      <c r="M5" s="8" t="e">
        <f>K5*M6</f>
        <v>#NAME?</v>
      </c>
      <c r="N5" s="9" t="s">
        <v>16</v>
      </c>
      <c r="O5" s="7" t="e">
        <f>-M5/(129.95/0.0343)</f>
        <v>#NAME?</v>
      </c>
      <c r="Q5" t="s">
        <v>28</v>
      </c>
    </row>
    <row r="6" spans="1:17" ht="14.25" thickBot="1">
      <c r="A6" s="1"/>
      <c r="B6" s="1"/>
      <c r="C6" s="1"/>
      <c r="D6" s="1"/>
      <c r="E6" s="1"/>
      <c r="F6" s="2"/>
      <c r="G6" s="4"/>
      <c r="H6" s="4"/>
      <c r="I6" s="2"/>
      <c r="J6" s="6"/>
      <c r="K6" s="12"/>
      <c r="L6" s="17" t="s">
        <v>34</v>
      </c>
      <c r="M6" s="18">
        <f>129.95/190.4</f>
        <v>0.6825105042016806</v>
      </c>
      <c r="N6" s="17"/>
      <c r="O6" s="14"/>
      <c r="P6" t="s">
        <v>29</v>
      </c>
      <c r="Q6" t="s">
        <v>31</v>
      </c>
    </row>
    <row r="7" spans="1:17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t="s">
        <v>33</v>
      </c>
      <c r="Q7" t="s">
        <v>40</v>
      </c>
    </row>
    <row r="8" spans="1:17" ht="14.25" thickBot="1">
      <c r="A8" s="1" t="s">
        <v>9</v>
      </c>
      <c r="B8" s="1" t="s">
        <v>2</v>
      </c>
      <c r="C8" s="1"/>
      <c r="D8" s="1"/>
      <c r="E8" s="1"/>
      <c r="F8" s="2" t="s">
        <v>18</v>
      </c>
      <c r="G8" s="3" t="e">
        <f>IF(G3="スギ",'評価シート'!G7)</f>
        <v>#NAME?</v>
      </c>
      <c r="H8" s="3" t="e">
        <f>IF(G3="スギ",'評価シート'!H7)</f>
        <v>#NAME?</v>
      </c>
      <c r="J8" s="9" t="s">
        <v>17</v>
      </c>
      <c r="K8" s="8" t="e">
        <f>SUM(G8,H8)/COUNTIF(G8:H8,"&lt;&gt;0")</f>
        <v>#NAME?</v>
      </c>
      <c r="N8" s="10"/>
      <c r="Q8" t="s">
        <v>39</v>
      </c>
    </row>
    <row r="9" spans="1:11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ht="14.25" thickBot="1">
      <c r="A10" s="1" t="s">
        <v>10</v>
      </c>
      <c r="B10" s="1" t="s">
        <v>3</v>
      </c>
      <c r="C10" s="1"/>
      <c r="D10" s="1"/>
      <c r="E10" s="1"/>
      <c r="F10" s="2" t="s">
        <v>20</v>
      </c>
      <c r="G10" s="3" t="e">
        <f>IF(G3="スギ",'評価シート'!G9)</f>
        <v>#NAME?</v>
      </c>
      <c r="H10" s="3" t="e">
        <f>IF(G3="スギ",'評価シート'!H9)</f>
        <v>#NAME?</v>
      </c>
      <c r="I10" s="3" t="e">
        <f>IF(G3="スギ",'評価シート'!I9)</f>
        <v>#NAME?</v>
      </c>
      <c r="J10" s="2" t="s">
        <v>21</v>
      </c>
      <c r="K10" s="12" t="s">
        <v>20</v>
      </c>
      <c r="L10" s="7" t="e">
        <f>ROUND(1000*K5/G10-6.9,0)</f>
        <v>#NAME?</v>
      </c>
      <c r="M10" s="7" t="e">
        <f>ROUND(1000*K5/H10-6.9,0)</f>
        <v>#NAME?</v>
      </c>
      <c r="N10" s="7" t="e">
        <f>ROUND(1000*K5/I10-6.9,0)</f>
        <v>#NAME?</v>
      </c>
      <c r="O10" s="9" t="s">
        <v>17</v>
      </c>
      <c r="P10" s="8" t="e">
        <f>AVERAGE(L10:N10)</f>
        <v>#NAME?</v>
      </c>
    </row>
    <row r="11" spans="1:16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2"/>
      <c r="O11" s="9"/>
      <c r="P11" s="9" t="s">
        <v>22</v>
      </c>
    </row>
    <row r="12" spans="1:16" ht="14.25" thickBot="1">
      <c r="A12" s="1" t="s">
        <v>11</v>
      </c>
      <c r="B12" s="1" t="s">
        <v>4</v>
      </c>
      <c r="C12" s="1"/>
      <c r="D12" s="1"/>
      <c r="E12" s="1"/>
      <c r="F12" s="2" t="s">
        <v>20</v>
      </c>
      <c r="G12" s="3" t="e">
        <f>IF(G3="スギ",'評価シート'!G11)</f>
        <v>#NAME?</v>
      </c>
      <c r="H12" s="3" t="e">
        <f>IF(G3="スギ",'評価シート'!H11)</f>
        <v>#NAME?</v>
      </c>
      <c r="I12" s="3" t="e">
        <f>IF(G3="スギ",'評価シート'!I11)</f>
        <v>#NAME?</v>
      </c>
      <c r="J12" s="2" t="s">
        <v>21</v>
      </c>
      <c r="K12" s="12" t="s">
        <v>20</v>
      </c>
      <c r="L12" s="7" t="e">
        <f>ROUND(1000*K5/G12-6.9,0)</f>
        <v>#NAME?</v>
      </c>
      <c r="M12" s="7" t="e">
        <f>ROUND(1000*K5/H12-6.9,0)</f>
        <v>#NAME?</v>
      </c>
      <c r="N12" s="7" t="e">
        <f>ROUND(1000*K5/I12-6.9,0)</f>
        <v>#NAME?</v>
      </c>
      <c r="O12" s="9" t="s">
        <v>17</v>
      </c>
      <c r="P12" s="8" t="e">
        <f>AVERAGE(L12:N12)</f>
        <v>#NAME?</v>
      </c>
    </row>
    <row r="13" spans="1:18" ht="14.2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O13" s="13" t="s">
        <v>23</v>
      </c>
      <c r="P13" s="8" t="e">
        <f>P10+P12</f>
        <v>#NAME?</v>
      </c>
      <c r="Q13" s="14" t="s">
        <v>24</v>
      </c>
      <c r="R13" s="15" t="e">
        <f>-661.17*LN(K8)+5029.9</f>
        <v>#NAME?</v>
      </c>
    </row>
    <row r="14" spans="1:18" ht="14.25" thickBot="1">
      <c r="A14" s="1" t="s">
        <v>12</v>
      </c>
      <c r="B14" s="1" t="s">
        <v>5</v>
      </c>
      <c r="C14" s="1"/>
      <c r="D14" s="1"/>
      <c r="E14" s="1"/>
      <c r="F14" s="1" t="s">
        <v>6</v>
      </c>
      <c r="G14" s="1"/>
      <c r="H14" s="11" t="e">
        <f>O5*R16+M5</f>
        <v>#NAME?</v>
      </c>
      <c r="I14" s="1" t="s">
        <v>13</v>
      </c>
      <c r="J14" s="1"/>
      <c r="K14" s="1"/>
      <c r="Q14" s="14" t="s">
        <v>25</v>
      </c>
      <c r="R14" s="7">
        <v>3454.781</v>
      </c>
    </row>
    <row r="15" spans="1:18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Q15" s="13" t="s">
        <v>26</v>
      </c>
      <c r="R15" s="7" t="e">
        <f>R14-R13</f>
        <v>#NAME?</v>
      </c>
    </row>
    <row r="16" spans="1:19" ht="14.25" thickBot="1">
      <c r="A16" s="1"/>
      <c r="B16" s="1"/>
      <c r="C16" s="1"/>
      <c r="D16" s="1"/>
      <c r="E16" s="1"/>
      <c r="F16" s="1"/>
      <c r="G16" s="1"/>
      <c r="H16" s="22"/>
      <c r="I16" s="1"/>
      <c r="J16" s="1"/>
      <c r="K16" s="1"/>
      <c r="Q16" s="14" t="s">
        <v>27</v>
      </c>
      <c r="R16" s="16" t="e">
        <f>P13+R15</f>
        <v>#NAME?</v>
      </c>
      <c r="S16" t="s">
        <v>30</v>
      </c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6" ht="13.5">
      <c r="A18" s="21"/>
      <c r="B18" s="21"/>
      <c r="C18" s="21"/>
      <c r="D18" s="21"/>
      <c r="E18" s="21"/>
      <c r="F18" s="21"/>
    </row>
    <row r="19" spans="1:6" ht="13.5">
      <c r="A19" s="21"/>
      <c r="B19" s="21"/>
      <c r="C19" s="21"/>
      <c r="D19" s="21"/>
      <c r="E19" s="21"/>
      <c r="F19" s="21"/>
    </row>
  </sheetData>
  <sheetProtection password="83AF" sheet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I22" sqref="I22"/>
    </sheetView>
  </sheetViews>
  <sheetFormatPr defaultColWidth="8.796875" defaultRowHeight="14.25"/>
  <cols>
    <col min="1" max="1" width="3.69921875" style="0" customWidth="1"/>
    <col min="6" max="6" width="11" style="0" customWidth="1"/>
    <col min="10" max="10" width="12" style="0" customWidth="1"/>
    <col min="11" max="11" width="11" style="0" customWidth="1"/>
    <col min="12" max="12" width="30.59765625" style="0" customWidth="1"/>
    <col min="16" max="16" width="16.19921875" style="0" customWidth="1"/>
    <col min="17" max="17" width="30.59765625" style="0" customWidth="1"/>
  </cols>
  <sheetData>
    <row r="1" spans="1:6" ht="24">
      <c r="A1" s="20" t="s">
        <v>36</v>
      </c>
      <c r="F1" s="20"/>
    </row>
    <row r="2" ht="14.25" thickBot="1">
      <c r="A2" s="21"/>
    </row>
    <row r="3" spans="1:11" ht="14.25" thickBot="1">
      <c r="A3" s="1" t="s">
        <v>8</v>
      </c>
      <c r="B3" s="1" t="s">
        <v>0</v>
      </c>
      <c r="C3" s="1"/>
      <c r="D3" s="1"/>
      <c r="E3" s="1"/>
      <c r="F3" s="1"/>
      <c r="G3" s="5" t="e">
        <f>IF('評価シート'!G3=2,"ヒノキ",IF(評価シート!G3≠２,""))</f>
        <v>#NAME?</v>
      </c>
      <c r="H3" s="1"/>
      <c r="I3" s="1"/>
      <c r="J3" s="1"/>
      <c r="K3" s="1"/>
    </row>
    <row r="4" spans="1:1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4.25" thickBot="1">
      <c r="A5" s="1" t="s">
        <v>7</v>
      </c>
      <c r="B5" s="1" t="s">
        <v>1</v>
      </c>
      <c r="C5" s="1"/>
      <c r="D5" s="1"/>
      <c r="E5" s="1"/>
      <c r="F5" s="2" t="s">
        <v>19</v>
      </c>
      <c r="G5" s="3" t="e">
        <f>IF(G3="ヒノキ",'評価シート'!G5)</f>
        <v>#NAME?</v>
      </c>
      <c r="H5" s="3" t="e">
        <f>IF(G3="ヒノキ",'評価シート'!H5)</f>
        <v>#NAME?</v>
      </c>
      <c r="I5" s="2"/>
      <c r="J5" s="6" t="s">
        <v>15</v>
      </c>
      <c r="K5" s="8" t="e">
        <f>SQRT(G5^2+H5^2)</f>
        <v>#NAME?</v>
      </c>
      <c r="L5" s="9" t="s">
        <v>14</v>
      </c>
      <c r="M5" s="8" t="e">
        <f>K5*M6</f>
        <v>#NAME?</v>
      </c>
      <c r="N5" s="9" t="s">
        <v>16</v>
      </c>
      <c r="O5" s="7" t="e">
        <f>-M5/(180.89/0.0497)</f>
        <v>#NAME?</v>
      </c>
      <c r="Q5" t="s">
        <v>28</v>
      </c>
    </row>
    <row r="6" spans="1:17" ht="14.25" thickBot="1">
      <c r="A6" s="1"/>
      <c r="B6" s="1"/>
      <c r="C6" s="1"/>
      <c r="D6" s="1"/>
      <c r="E6" s="1"/>
      <c r="F6" s="2"/>
      <c r="G6" s="4"/>
      <c r="H6" s="4"/>
      <c r="I6" s="2"/>
      <c r="J6" s="6"/>
      <c r="K6" s="12"/>
      <c r="L6" s="17" t="s">
        <v>34</v>
      </c>
      <c r="M6" s="18">
        <f>180.89/190.04</f>
        <v>0.9518522416333404</v>
      </c>
      <c r="N6" s="17"/>
      <c r="O6" s="14"/>
      <c r="P6" t="s">
        <v>29</v>
      </c>
      <c r="Q6" t="s">
        <v>32</v>
      </c>
    </row>
    <row r="7" spans="1:17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t="s">
        <v>33</v>
      </c>
      <c r="Q7" t="s">
        <v>38</v>
      </c>
    </row>
    <row r="8" spans="1:17" ht="14.25" thickBot="1">
      <c r="A8" s="1" t="s">
        <v>9</v>
      </c>
      <c r="B8" s="1" t="s">
        <v>2</v>
      </c>
      <c r="C8" s="1"/>
      <c r="D8" s="1"/>
      <c r="E8" s="1"/>
      <c r="F8" s="2" t="s">
        <v>18</v>
      </c>
      <c r="G8" s="3" t="e">
        <f>IF(G3="ヒノキ",'評価シート'!G7)</f>
        <v>#NAME?</v>
      </c>
      <c r="H8" s="3" t="e">
        <f>IF(G3="ヒノキ",'評価シート'!H7)</f>
        <v>#NAME?</v>
      </c>
      <c r="J8" s="9" t="s">
        <v>17</v>
      </c>
      <c r="K8" s="8" t="e">
        <f>SUM(G8,H8)/COUNTIF(G8:H8,"&lt;&gt;0")</f>
        <v>#NAME?</v>
      </c>
      <c r="N8" s="10"/>
      <c r="Q8" t="s">
        <v>39</v>
      </c>
    </row>
    <row r="9" spans="1:11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ht="14.25" thickBot="1">
      <c r="A10" s="1" t="s">
        <v>10</v>
      </c>
      <c r="B10" s="1" t="s">
        <v>3</v>
      </c>
      <c r="C10" s="1"/>
      <c r="D10" s="1"/>
      <c r="E10" s="1"/>
      <c r="F10" s="2" t="s">
        <v>20</v>
      </c>
      <c r="G10" s="3" t="e">
        <f>IF(G3="ヒノキ",'評価シート'!G9)</f>
        <v>#NAME?</v>
      </c>
      <c r="H10" s="3" t="e">
        <f>IF(G3="ヒノキ",'評価シート'!H9)</f>
        <v>#NAME?</v>
      </c>
      <c r="I10" s="3" t="e">
        <f>IF(G3="ヒノキ",'評価シート'!I9)</f>
        <v>#NAME?</v>
      </c>
      <c r="J10" s="2" t="s">
        <v>21</v>
      </c>
      <c r="K10" s="12" t="s">
        <v>20</v>
      </c>
      <c r="L10" s="7" t="e">
        <f>ROUND(1000*K5/G10-6.9,0)</f>
        <v>#NAME?</v>
      </c>
      <c r="M10" s="7" t="e">
        <f>ROUND(1000*K5/H10-6.9,0)</f>
        <v>#NAME?</v>
      </c>
      <c r="N10" s="7" t="e">
        <f>ROUND(1000*K5/I10-6.9,0)</f>
        <v>#NAME?</v>
      </c>
      <c r="O10" s="9" t="s">
        <v>17</v>
      </c>
      <c r="P10" s="8" t="e">
        <f>AVERAGE(L10:N10)</f>
        <v>#NAME?</v>
      </c>
    </row>
    <row r="11" spans="1:16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2"/>
      <c r="O11" s="9"/>
      <c r="P11" s="9" t="s">
        <v>22</v>
      </c>
    </row>
    <row r="12" spans="1:16" ht="14.25" thickBot="1">
      <c r="A12" s="1" t="s">
        <v>11</v>
      </c>
      <c r="B12" s="1" t="s">
        <v>4</v>
      </c>
      <c r="C12" s="1"/>
      <c r="D12" s="1"/>
      <c r="E12" s="1"/>
      <c r="F12" s="2" t="s">
        <v>20</v>
      </c>
      <c r="G12" s="3" t="e">
        <f>IF(G3="ヒノキ",'評価シート'!G11)</f>
        <v>#NAME?</v>
      </c>
      <c r="H12" s="3" t="e">
        <f>IF(G3="ヒノキ",'評価シート'!H11)</f>
        <v>#NAME?</v>
      </c>
      <c r="I12" s="3" t="e">
        <f>IF(G3="ヒノキ",'評価シート'!I11)</f>
        <v>#NAME?</v>
      </c>
      <c r="J12" s="2" t="s">
        <v>21</v>
      </c>
      <c r="K12" s="12" t="s">
        <v>20</v>
      </c>
      <c r="L12" s="7" t="e">
        <f>ROUND(1000*K5/G12-6.9,0)</f>
        <v>#NAME?</v>
      </c>
      <c r="M12" s="7" t="e">
        <f>ROUND(1000*K5/H12-6.9,0)</f>
        <v>#NAME?</v>
      </c>
      <c r="N12" s="7" t="e">
        <f>ROUND(1000*K5/I12-6.9,0)</f>
        <v>#NAME?</v>
      </c>
      <c r="O12" s="9" t="s">
        <v>17</v>
      </c>
      <c r="P12" s="8" t="e">
        <f>AVERAGE(L12:N12)</f>
        <v>#NAME?</v>
      </c>
    </row>
    <row r="13" spans="1:18" ht="14.2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O13" s="13" t="s">
        <v>23</v>
      </c>
      <c r="P13" s="8" t="e">
        <f>P10+P12</f>
        <v>#NAME?</v>
      </c>
      <c r="Q13" s="14" t="s">
        <v>24</v>
      </c>
      <c r="R13" s="15" t="e">
        <f>-661.17*LN(K8)+5029.9</f>
        <v>#NAME?</v>
      </c>
    </row>
    <row r="14" spans="1:18" ht="14.25" thickBot="1">
      <c r="A14" s="1" t="s">
        <v>12</v>
      </c>
      <c r="B14" s="1" t="s">
        <v>5</v>
      </c>
      <c r="C14" s="1"/>
      <c r="D14" s="1"/>
      <c r="E14" s="1"/>
      <c r="F14" s="1" t="s">
        <v>6</v>
      </c>
      <c r="G14" s="1"/>
      <c r="H14" s="11" t="e">
        <f>O5*R16+M5</f>
        <v>#NAME?</v>
      </c>
      <c r="I14" s="1" t="s">
        <v>13</v>
      </c>
      <c r="J14" s="1"/>
      <c r="K14" s="1"/>
      <c r="Q14" s="14" t="s">
        <v>25</v>
      </c>
      <c r="R14" s="7">
        <v>3454.781</v>
      </c>
    </row>
    <row r="15" spans="1:18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Q15" s="13" t="s">
        <v>26</v>
      </c>
      <c r="R15" s="7" t="e">
        <f>R14-R13</f>
        <v>#NAME?</v>
      </c>
    </row>
    <row r="16" spans="1:19" ht="14.25" thickBot="1">
      <c r="A16" s="1"/>
      <c r="B16" s="1"/>
      <c r="C16" s="1"/>
      <c r="D16" s="1"/>
      <c r="E16" s="1"/>
      <c r="F16" s="1"/>
      <c r="G16" s="1"/>
      <c r="H16" s="22"/>
      <c r="I16" s="1"/>
      <c r="J16" s="1"/>
      <c r="K16" s="1"/>
      <c r="Q16" s="14" t="s">
        <v>27</v>
      </c>
      <c r="R16" s="16" t="e">
        <f>P13+R15</f>
        <v>#NAME?</v>
      </c>
      <c r="S16" t="s">
        <v>30</v>
      </c>
    </row>
    <row r="17" ht="13.5">
      <c r="J17" s="1"/>
    </row>
  </sheetData>
  <sheetProtection password="83AF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木材利用科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中山間地域研究センター</dc:creator>
  <cp:keywords/>
  <dc:description/>
  <cp:lastModifiedBy>中山間地域研究センター</cp:lastModifiedBy>
  <cp:lastPrinted>2011-04-11T22:51:05Z</cp:lastPrinted>
  <dcterms:created xsi:type="dcterms:W3CDTF">2011-04-07T10:06:53Z</dcterms:created>
  <dcterms:modified xsi:type="dcterms:W3CDTF">2012-04-02T05:11:56Z</dcterms:modified>
  <cp:category/>
  <cp:version/>
  <cp:contentType/>
  <cp:contentStatus/>
</cp:coreProperties>
</file>